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55" documentId="8_{2386A255-A2A5-4DDC-A828-2FA459BF1783}" xr6:coauthVersionLast="47" xr6:coauthVersionMax="47" xr10:uidLastSave="{3FB89255-B5A4-45A8-A5D3-AC73650A9DF2}"/>
  <bookViews>
    <workbookView xWindow="-120" yWindow="-120" windowWidth="29040" windowHeight="15720" tabRatio="867"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29" i="95" l="1"/>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G84" i="73"/>
  <c r="N6" i="99"/>
  <c r="L7" i="99"/>
  <c r="L6" i="99"/>
  <c r="T33" i="73"/>
  <c r="T35" i="73"/>
  <c r="T34" i="73"/>
  <c r="BE13" i="99"/>
  <c r="BE14" i="99"/>
  <c r="BE15" i="99"/>
  <c r="BE16" i="99"/>
  <c r="BE17" i="99"/>
  <c r="BE18" i="99"/>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BD12" i="95" s="1"/>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7"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7"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7"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7"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7" i="95"/>
  <c r="AY17" i="95" s="1"/>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s="1"/>
  <c r="AX17" i="95" l="1"/>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BH15" i="95" l="1"/>
  <c r="AN15" i="95"/>
  <c r="AN15" i="99"/>
  <c r="BC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K13" i="95" l="1"/>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40" i="91" l="1"/>
  <c r="AK137" i="91"/>
  <c r="AK118" i="9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J7" i="99" l="1"/>
  <c r="AJ6" i="99"/>
  <c r="AJ5" i="99"/>
  <c r="AI9" i="99"/>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AO14" i="99"/>
  <c r="AN16" i="99"/>
  <c r="BC16" i="99" s="1"/>
  <c r="AO16" i="99"/>
  <c r="AN17" i="99"/>
  <c r="BC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BE12" i="99" s="1"/>
  <c r="AZ12" i="99"/>
  <c r="BC13" i="99"/>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6" i="95" l="1"/>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J5" i="95" l="1"/>
  <c r="AJ6" i="95"/>
  <c r="AJ7" i="95"/>
  <c r="AB66" i="99"/>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K12" i="95"/>
  <c r="AQ12" i="95"/>
  <c r="AE9" i="95" s="1"/>
  <c r="AK32" i="91" s="1"/>
  <c r="AR12" i="95"/>
  <c r="AW12" i="95" l="1"/>
  <c r="AG9" i="95"/>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AO18" i="73" l="1"/>
  <c r="I7" i="91"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P56" i="95" s="1"/>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BE51" i="91"/>
  <c r="AB13" i="95"/>
  <c r="L5" i="95" s="1"/>
  <c r="K6" i="99" l="1"/>
  <c r="Q16" i="91" s="1"/>
  <c r="AP13" i="99"/>
  <c r="AL13" i="99" s="1"/>
  <c r="AL14" i="95"/>
  <c r="AC9" i="99" l="1"/>
  <c r="K7" i="99" s="1"/>
  <c r="BE40" i="91"/>
  <c r="BE36" i="91"/>
  <c r="AK136" i="91" s="1"/>
  <c r="BE32" i="91"/>
  <c r="AC9" i="95"/>
  <c r="L6" i="95" s="1"/>
  <c r="AI61" i="91" l="1"/>
  <c r="AI58" i="91"/>
  <c r="AM90" i="91" s="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0C947B04-1888-4F03-996B-B882144228C9}">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<sst xmlns="http://schemas.openxmlformats.org/spreadsheetml/2006/main" count="7668" uniqueCount="2491">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</sst>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1">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0" borderId="12" xfId="0" applyFont="1" applyBorder="1" applyAlignment="1" applyProtection="1">
      <alignment horizontal="center" vertical="center"/>
      <protection locked="0"/>
    </xf>
    <xf numFmtId="0" fontId="41" fillId="27" borderId="10" xfId="0" applyFont="1" applyFill="1" applyBorder="1" applyAlignment="1" applyProtection="1">
      <alignment horizontal="center" vertical="center" wrapText="1"/>
      <protection locked="0"/>
    </xf>
    <xf numFmtId="0" fontId="41" fillId="0" borderId="13" xfId="0" applyFont="1" applyBorder="1" applyAlignment="1">
      <alignment horizontal="center" vertical="center" wrapText="1"/>
    </xf>
    <xf numFmtId="0" fontId="41" fillId="0" borderId="45" xfId="0" applyFont="1" applyBorder="1" applyAlignment="1">
      <alignment horizontal="center" vertical="center" wrapText="1"/>
    </xf>
    <xf numFmtId="0" fontId="33" fillId="0" borderId="0" xfId="0" applyFont="1" applyAlignment="1">
      <alignment horizontal="left"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0" borderId="10" xfId="0" applyFont="1" applyBorder="1" applyAlignment="1">
      <alignment horizontal="center"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0" fillId="0" borderId="0" xfId="0" applyAlignment="1">
      <alignment horizontal="left" vertical="top" wrapText="1"/>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wrapText="1"/>
      <protection locked="0"/>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39"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41" fillId="0" borderId="10" xfId="0" applyFont="1" applyBorder="1" applyAlignment="1">
      <alignment horizontal="left" vertical="center"/>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41" fillId="0" borderId="45" xfId="0" applyFont="1" applyBorder="1" applyAlignment="1">
      <alignment horizontal="center" vertical="center"/>
    </xf>
    <xf numFmtId="0" fontId="41" fillId="0" borderId="10" xfId="0" applyFont="1" applyBorder="1" applyAlignment="1">
      <alignment horizontal="left" vertical="center" wrapText="1"/>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87"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protection locked="0"/>
    </xf>
    <xf numFmtId="0" fontId="41" fillId="27" borderId="43"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27" borderId="43" xfId="0" applyFont="1" applyFill="1" applyBorder="1" applyAlignment="1" applyProtection="1">
      <alignment horizontal="center" vertical="center" wrapText="1"/>
      <protection locked="0"/>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12" xfId="0" applyFont="1" applyBorder="1" applyAlignment="1">
      <alignment horizontal="center"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0" xfId="0" applyFont="1" applyBorder="1" applyAlignment="1">
      <alignment horizontal="left" vertical="center" shrinkToFit="1"/>
    </xf>
    <xf numFmtId="0" fontId="49" fillId="24" borderId="29" xfId="0" applyFont="1" applyFill="1" applyBorder="1" applyAlignment="1">
      <alignment horizontal="left" vertical="center" wrapText="1"/>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39" fillId="24" borderId="0" xfId="0" applyFont="1" applyFill="1" applyAlignment="1">
      <alignment horizontal="left" vertical="center" wrapText="1"/>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0" borderId="39" xfId="0" applyFont="1" applyBorder="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fmlaLink="$BA$112" lockText="1" noThreeD="1"/>
</file>

<file path=xl/ctrlProps/ctrlProp2.xml><?xml version="1.0" encoding="utf-8"?>
<formControlPr xmlns="http://schemas.microsoft.com/office/spreadsheetml/2009/9/main" objectType="CheckBox" fmlaLink="$BA$108"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10" lockText="1" noThreeD="1"/>
</file>

<file path=xl/ctrlProps/ctrlProp5.xml><?xml version="1.0" encoding="utf-8"?>
<formControlPr xmlns="http://schemas.microsoft.com/office/spreadsheetml/2009/9/main" objectType="CheckBox" fmlaLink="$BA$111" lockText="1" noThreeD="1"/>
</file>

<file path=xl/ctrlProps/ctrlProp6.xml><?xml version="1.0" encoding="utf-8"?>
<formControlPr xmlns="http://schemas.microsoft.com/office/spreadsheetml/2009/9/main" objectType="CheckBox"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63375" y="78468"/>
          <a:ext cx="12029306" cy="920565"/>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80" zoomScaleNormal="67" zoomScaleSheetLayoutView="80" workbookViewId="0">
      <selection activeCell="AG84" sqref="AG84"/>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666" t="s">
        <v>0</v>
      </c>
      <c r="B1" s="666"/>
      <c r="C1" s="666"/>
      <c r="D1" s="666"/>
      <c r="E1" s="666"/>
      <c r="F1" s="666"/>
      <c r="G1" s="666"/>
      <c r="H1" s="666"/>
      <c r="I1" s="666"/>
      <c r="J1" s="666"/>
      <c r="K1" s="666"/>
      <c r="L1" s="666"/>
      <c r="M1" s="666"/>
      <c r="N1" s="666"/>
      <c r="O1" s="666"/>
      <c r="P1" s="666"/>
      <c r="Q1" s="666"/>
      <c r="R1" s="666"/>
      <c r="S1" s="666"/>
      <c r="T1" s="666"/>
      <c r="U1" s="666"/>
      <c r="V1" s="666"/>
      <c r="W1" s="666"/>
      <c r="X1" s="666"/>
      <c r="Y1" s="666"/>
      <c r="Z1" s="666"/>
      <c r="AA1" s="666"/>
      <c r="AB1" s="666"/>
      <c r="AC1" s="666"/>
      <c r="AD1" s="666"/>
      <c r="AE1" s="666"/>
      <c r="AF1" s="666"/>
      <c r="AG1" s="666"/>
      <c r="AH1" s="485"/>
      <c r="AO1" s="486" t="s">
        <v>1</v>
      </c>
    </row>
    <row r="2" spans="1:41" s="239" customFormat="1" ht="28.9" customHeight="1">
      <c r="A2" s="653" t="s">
        <v>2</v>
      </c>
      <c r="B2" s="653"/>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487"/>
    </row>
    <row r="3" spans="1:41" s="488" customFormat="1" ht="19.149999999999999" customHeight="1">
      <c r="A3" s="698" t="s">
        <v>3</v>
      </c>
      <c r="B3" s="698"/>
      <c r="C3" s="698"/>
      <c r="D3" s="698"/>
      <c r="E3" s="698"/>
      <c r="F3" s="698"/>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480"/>
    </row>
    <row r="4" spans="1:41" s="239" customFormat="1" ht="40.9" customHeight="1">
      <c r="A4" s="662" t="s">
        <v>4</v>
      </c>
      <c r="B4" s="662"/>
      <c r="C4" s="662"/>
      <c r="D4" s="662"/>
      <c r="E4" s="662"/>
      <c r="F4" s="662"/>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row>
    <row r="5" spans="1:41" ht="20.100000000000001" customHeight="1">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B5" s="16"/>
      <c r="AC5" s="16"/>
      <c r="AD5" s="16"/>
    </row>
    <row r="6" spans="1:41" ht="20.100000000000001" customHeight="1">
      <c r="A6" s="489"/>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B6" s="16"/>
      <c r="AC6" s="16"/>
      <c r="AD6" s="16"/>
    </row>
    <row r="7" spans="1:41" ht="19.899999999999999" customHeight="1">
      <c r="A7" s="489"/>
      <c r="B7" s="489"/>
      <c r="C7" s="489"/>
      <c r="D7" s="489"/>
      <c r="E7" s="489"/>
      <c r="F7" s="489"/>
      <c r="G7" s="489"/>
      <c r="H7" s="489"/>
      <c r="I7" s="489"/>
      <c r="J7" s="489"/>
      <c r="K7" s="489"/>
      <c r="L7" s="489"/>
      <c r="M7" s="489"/>
      <c r="N7" s="489"/>
      <c r="O7" s="489"/>
      <c r="P7" s="489"/>
      <c r="Q7" s="489"/>
      <c r="R7" s="489"/>
      <c r="S7" s="489"/>
      <c r="T7" s="489"/>
      <c r="U7" s="489"/>
      <c r="V7" s="489"/>
      <c r="W7" s="489"/>
      <c r="X7" s="489"/>
      <c r="Y7" s="489"/>
      <c r="Z7" s="489"/>
      <c r="AB7" s="16"/>
      <c r="AC7" s="16"/>
      <c r="AD7" s="16"/>
    </row>
    <row r="8" spans="1:41" ht="16.899999999999999" customHeight="1">
      <c r="A8" s="653"/>
      <c r="B8" s="653"/>
      <c r="C8" s="653"/>
      <c r="D8" s="653"/>
      <c r="E8" s="653"/>
      <c r="F8" s="653"/>
      <c r="G8" s="653"/>
      <c r="H8" s="653"/>
      <c r="I8" s="653"/>
      <c r="J8" s="653"/>
      <c r="K8" s="653"/>
      <c r="L8" s="653"/>
      <c r="M8" s="653"/>
      <c r="N8" s="653"/>
      <c r="O8" s="653"/>
      <c r="P8" s="653"/>
      <c r="Q8" s="653"/>
      <c r="R8" s="653"/>
      <c r="S8" s="653"/>
      <c r="T8" s="653"/>
      <c r="U8" s="653"/>
      <c r="V8" s="653"/>
      <c r="W8" s="653"/>
      <c r="X8" s="653"/>
      <c r="Y8" s="653"/>
      <c r="Z8" s="653"/>
      <c r="AA8" s="653"/>
      <c r="AB8" s="653"/>
      <c r="AC8" s="653"/>
      <c r="AD8" s="653"/>
      <c r="AE8" s="653"/>
      <c r="AF8" s="653"/>
      <c r="AG8" s="653"/>
      <c r="AH8" s="487"/>
    </row>
    <row r="9" spans="1:41" ht="24" customHeight="1">
      <c r="A9" s="490"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9"/>
      <c r="AE10" s="489"/>
      <c r="AF10" s="489"/>
    </row>
    <row r="11" spans="1:41" ht="19.899999999999999" customHeight="1">
      <c r="A11" s="261" t="s">
        <v>7</v>
      </c>
      <c r="B11" s="491"/>
      <c r="C11" s="689"/>
      <c r="D11" s="690"/>
      <c r="E11" s="690"/>
      <c r="F11" s="690"/>
      <c r="G11" s="690"/>
      <c r="H11" s="690"/>
      <c r="I11" s="690"/>
      <c r="J11" s="690"/>
      <c r="K11" s="690"/>
      <c r="L11" s="690"/>
      <c r="M11" s="690"/>
      <c r="N11" s="690"/>
      <c r="O11" s="690"/>
      <c r="P11" s="690"/>
      <c r="Q11" s="690"/>
      <c r="R11" s="691"/>
      <c r="S11" s="261"/>
      <c r="T11" s="261"/>
      <c r="U11" s="261"/>
      <c r="V11" s="261"/>
      <c r="W11" s="261"/>
      <c r="X11" s="261"/>
      <c r="Y11" s="261"/>
      <c r="Z11" s="261"/>
      <c r="AA11" s="261"/>
      <c r="AB11"/>
      <c r="AC11"/>
      <c r="AD11"/>
    </row>
    <row r="12" spans="1:41" ht="13.15" customHeight="1">
      <c r="A12" s="489"/>
      <c r="B12" s="489"/>
      <c r="C12"/>
      <c r="D12" s="489"/>
      <c r="E12"/>
      <c r="F12" s="489"/>
      <c r="G12" s="489"/>
      <c r="H12" s="489"/>
      <c r="I12" s="489"/>
      <c r="J12" s="489"/>
      <c r="K12" s="489"/>
      <c r="L12" s="489"/>
      <c r="M12" s="489"/>
      <c r="N12" s="489"/>
      <c r="O12" s="489"/>
      <c r="P12" s="489"/>
      <c r="Q12" s="489"/>
      <c r="R12" s="489"/>
      <c r="S12" s="489"/>
      <c r="T12" s="489"/>
      <c r="U12" s="489"/>
      <c r="V12" s="489"/>
      <c r="W12" s="489"/>
      <c r="X12" s="489"/>
      <c r="Y12" s="489"/>
      <c r="Z12"/>
      <c r="AB12" s="28"/>
      <c r="AC12" s="28"/>
      <c r="AD12" s="28"/>
    </row>
    <row r="13" spans="1:41" s="239" customFormat="1" ht="20.100000000000001" customHeight="1">
      <c r="A13" s="490" t="s">
        <v>8</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16"/>
      <c r="AB13" s="16"/>
      <c r="AC13" s="16"/>
      <c r="AD13" s="16"/>
      <c r="AE13" s="16"/>
      <c r="AF13" s="16"/>
    </row>
    <row r="14" spans="1:41" s="239" customFormat="1" ht="15.6" customHeight="1">
      <c r="A14" s="683" t="s">
        <v>9</v>
      </c>
      <c r="B14" s="683"/>
      <c r="C14" s="683"/>
      <c r="D14" s="683"/>
      <c r="E14" s="683"/>
      <c r="F14" s="683"/>
      <c r="G14" s="683"/>
      <c r="H14" s="683"/>
      <c r="I14" s="683"/>
      <c r="J14" s="683"/>
      <c r="K14" s="683"/>
      <c r="L14" s="683"/>
      <c r="M14" s="683"/>
      <c r="N14" s="683"/>
      <c r="O14" s="683"/>
      <c r="P14" s="683"/>
      <c r="Q14" s="683"/>
      <c r="R14" s="683"/>
      <c r="S14" s="683"/>
      <c r="T14" s="683"/>
      <c r="U14" s="683"/>
      <c r="V14" s="683"/>
      <c r="W14" s="683"/>
      <c r="X14" s="683"/>
      <c r="Y14" s="683"/>
      <c r="Z14" s="683"/>
      <c r="AA14" s="683"/>
      <c r="AB14" s="16"/>
      <c r="AC14" s="16"/>
      <c r="AD14" s="16"/>
      <c r="AE14" s="16"/>
      <c r="AF14" s="16"/>
    </row>
    <row r="15" spans="1:41" ht="20.100000000000001" customHeight="1">
      <c r="A15" s="687" t="s">
        <v>10</v>
      </c>
      <c r="B15" s="675" t="s">
        <v>11</v>
      </c>
      <c r="C15" s="675"/>
      <c r="D15" s="675"/>
      <c r="E15" s="675"/>
      <c r="F15" s="675"/>
      <c r="G15" s="675"/>
      <c r="H15" s="675"/>
      <c r="I15" s="675"/>
      <c r="J15" s="675"/>
      <c r="K15" s="675"/>
      <c r="L15" s="692"/>
      <c r="M15" s="693"/>
      <c r="N15" s="693"/>
      <c r="O15" s="693"/>
      <c r="P15" s="693"/>
      <c r="Q15" s="693"/>
      <c r="R15" s="693"/>
      <c r="S15" s="693"/>
      <c r="T15" s="693"/>
      <c r="U15" s="693"/>
      <c r="V15" s="693"/>
      <c r="W15" s="693"/>
      <c r="X15" s="693"/>
      <c r="Y15" s="693"/>
      <c r="Z15" s="693"/>
      <c r="AA15" s="693"/>
      <c r="AB15" s="693"/>
      <c r="AC15" s="693"/>
      <c r="AD15" s="693"/>
      <c r="AE15" s="693"/>
      <c r="AF15" s="694"/>
    </row>
    <row r="16" spans="1:41" ht="20.100000000000001" customHeight="1">
      <c r="A16" s="688"/>
      <c r="B16" s="675" t="s">
        <v>12</v>
      </c>
      <c r="C16" s="675"/>
      <c r="D16" s="675"/>
      <c r="E16" s="675"/>
      <c r="F16" s="675"/>
      <c r="G16" s="675"/>
      <c r="H16" s="675"/>
      <c r="I16" s="675"/>
      <c r="J16" s="675"/>
      <c r="K16" s="675"/>
      <c r="L16" s="692"/>
      <c r="M16" s="693"/>
      <c r="N16" s="693"/>
      <c r="O16" s="693"/>
      <c r="P16" s="693"/>
      <c r="Q16" s="693"/>
      <c r="R16" s="693"/>
      <c r="S16" s="693"/>
      <c r="T16" s="693"/>
      <c r="U16" s="693"/>
      <c r="V16" s="693"/>
      <c r="W16" s="693"/>
      <c r="X16" s="693"/>
      <c r="Y16" s="693"/>
      <c r="Z16" s="693"/>
      <c r="AA16" s="693"/>
      <c r="AB16" s="693"/>
      <c r="AC16" s="693"/>
      <c r="AD16" s="693"/>
      <c r="AE16" s="693"/>
      <c r="AF16" s="694"/>
    </row>
    <row r="17" spans="1:41" ht="20.100000000000001" customHeight="1">
      <c r="A17" s="669" t="s">
        <v>13</v>
      </c>
      <c r="B17" s="675" t="s">
        <v>14</v>
      </c>
      <c r="C17" s="675"/>
      <c r="D17" s="675"/>
      <c r="E17" s="675"/>
      <c r="F17" s="675"/>
      <c r="G17" s="675"/>
      <c r="H17" s="675"/>
      <c r="I17" s="675"/>
      <c r="J17" s="675"/>
      <c r="K17" s="675"/>
      <c r="L17" s="712"/>
      <c r="M17" s="713"/>
      <c r="N17" s="713"/>
      <c r="O17" s="714"/>
      <c r="P17" s="492" t="s">
        <v>15</v>
      </c>
      <c r="Q17" s="715"/>
      <c r="R17" s="716"/>
      <c r="S17" s="716"/>
      <c r="T17" s="716"/>
      <c r="U17" s="717"/>
      <c r="V17" s="489"/>
      <c r="W17" s="489"/>
      <c r="X17" s="489"/>
      <c r="Y17" s="489"/>
      <c r="Z17" s="489"/>
      <c r="AB17" s="16"/>
      <c r="AC17" s="16"/>
      <c r="AD17" s="16"/>
      <c r="AO17" s="282" t="s">
        <v>16</v>
      </c>
    </row>
    <row r="18" spans="1:41" ht="44.1" customHeight="1">
      <c r="A18" s="710"/>
      <c r="B18" s="711" t="s">
        <v>17</v>
      </c>
      <c r="C18" s="711"/>
      <c r="D18" s="711"/>
      <c r="E18" s="711"/>
      <c r="F18" s="711"/>
      <c r="G18" s="711"/>
      <c r="H18" s="711"/>
      <c r="I18" s="711"/>
      <c r="J18" s="711"/>
      <c r="K18" s="711"/>
      <c r="L18" s="692"/>
      <c r="M18" s="693"/>
      <c r="N18" s="693"/>
      <c r="O18" s="693"/>
      <c r="P18" s="693"/>
      <c r="Q18" s="693"/>
      <c r="R18" s="693"/>
      <c r="S18" s="693"/>
      <c r="T18" s="693"/>
      <c r="U18" s="693"/>
      <c r="V18" s="693"/>
      <c r="W18" s="693"/>
      <c r="X18" s="693"/>
      <c r="Y18" s="693"/>
      <c r="Z18" s="693"/>
      <c r="AA18" s="693"/>
      <c r="AB18" s="693"/>
      <c r="AC18" s="693"/>
      <c r="AD18" s="693"/>
      <c r="AE18" s="693"/>
      <c r="AF18" s="694"/>
      <c r="AO18" s="282" t="str">
        <f>L17&amp;"-"&amp;Q17</f>
        <v>-</v>
      </c>
    </row>
    <row r="19" spans="1:41" ht="38.25" customHeight="1">
      <c r="A19" s="670"/>
      <c r="B19" s="711" t="s">
        <v>18</v>
      </c>
      <c r="C19" s="711"/>
      <c r="D19" s="711"/>
      <c r="E19" s="711"/>
      <c r="F19" s="711"/>
      <c r="G19" s="711"/>
      <c r="H19" s="711"/>
      <c r="I19" s="711"/>
      <c r="J19" s="711"/>
      <c r="K19" s="711"/>
      <c r="L19" s="695"/>
      <c r="M19" s="696"/>
      <c r="N19" s="696"/>
      <c r="O19" s="696"/>
      <c r="P19" s="696"/>
      <c r="Q19" s="696"/>
      <c r="R19" s="696"/>
      <c r="S19" s="696"/>
      <c r="T19" s="696"/>
      <c r="U19" s="696"/>
      <c r="V19" s="696"/>
      <c r="W19" s="696"/>
      <c r="X19" s="696"/>
      <c r="Y19" s="696"/>
      <c r="Z19" s="696"/>
      <c r="AA19" s="696"/>
      <c r="AB19" s="696"/>
      <c r="AC19" s="696"/>
      <c r="AD19" s="696"/>
      <c r="AE19" s="696"/>
      <c r="AF19" s="697"/>
    </row>
    <row r="20" spans="1:41" ht="30" customHeight="1">
      <c r="A20" s="673" t="s">
        <v>19</v>
      </c>
      <c r="B20" s="672" t="s">
        <v>20</v>
      </c>
      <c r="C20" s="675"/>
      <c r="D20" s="675"/>
      <c r="E20" s="675"/>
      <c r="F20" s="675"/>
      <c r="G20" s="675"/>
      <c r="H20" s="675"/>
      <c r="I20" s="675"/>
      <c r="J20" s="675"/>
      <c r="K20" s="675"/>
      <c r="L20" s="676"/>
      <c r="M20" s="677"/>
      <c r="N20" s="677"/>
      <c r="O20" s="677"/>
      <c r="P20" s="677"/>
      <c r="Q20" s="677"/>
      <c r="R20" s="677"/>
      <c r="S20" s="677"/>
      <c r="T20" s="677"/>
      <c r="U20" s="677"/>
      <c r="V20" s="677"/>
      <c r="W20" s="677"/>
      <c r="X20" s="677"/>
      <c r="Y20" s="677"/>
      <c r="Z20" s="677"/>
      <c r="AA20" s="677"/>
      <c r="AB20" s="677"/>
      <c r="AC20" s="677"/>
      <c r="AD20" s="677"/>
      <c r="AE20" s="677"/>
      <c r="AF20" s="678"/>
    </row>
    <row r="21" spans="1:41" ht="19.5" customHeight="1">
      <c r="A21" s="674"/>
      <c r="B21" s="671" t="s">
        <v>21</v>
      </c>
      <c r="C21" s="671"/>
      <c r="D21" s="671"/>
      <c r="E21" s="671"/>
      <c r="F21" s="671"/>
      <c r="G21" s="671"/>
      <c r="H21" s="671"/>
      <c r="I21" s="671"/>
      <c r="J21" s="671"/>
      <c r="K21" s="672"/>
      <c r="L21" s="676"/>
      <c r="M21" s="677"/>
      <c r="N21" s="677"/>
      <c r="O21" s="677"/>
      <c r="P21" s="677"/>
      <c r="Q21" s="677"/>
      <c r="R21" s="677"/>
      <c r="S21" s="677"/>
      <c r="T21" s="677"/>
      <c r="U21" s="677"/>
      <c r="V21" s="677"/>
      <c r="W21" s="677"/>
      <c r="X21" s="677"/>
      <c r="Y21" s="677"/>
      <c r="Z21" s="677"/>
      <c r="AA21" s="677"/>
      <c r="AB21" s="677"/>
      <c r="AC21" s="677"/>
      <c r="AD21" s="677"/>
      <c r="AE21" s="677"/>
      <c r="AF21" s="678"/>
    </row>
    <row r="22" spans="1:41" ht="20.100000000000001" customHeight="1">
      <c r="A22" s="684" t="s">
        <v>22</v>
      </c>
      <c r="B22" s="685"/>
      <c r="C22" s="685"/>
      <c r="D22" s="685"/>
      <c r="E22" s="685"/>
      <c r="F22" s="685"/>
      <c r="G22" s="685"/>
      <c r="H22" s="685"/>
      <c r="I22" s="685"/>
      <c r="J22" s="685"/>
      <c r="K22" s="686"/>
      <c r="L22" s="699"/>
      <c r="M22" s="700"/>
      <c r="N22" s="700"/>
      <c r="O22" s="700"/>
      <c r="P22" s="700"/>
      <c r="Q22" s="700"/>
      <c r="R22" s="700"/>
      <c r="S22" s="700"/>
      <c r="T22" s="700"/>
      <c r="U22" s="700"/>
      <c r="V22" s="701"/>
      <c r="W22" s="493"/>
      <c r="X22" s="493"/>
      <c r="Y22" s="493"/>
      <c r="Z22" s="493"/>
      <c r="AA22" s="494"/>
      <c r="AB22" s="494"/>
      <c r="AC22" s="494"/>
      <c r="AD22" s="494"/>
      <c r="AE22" s="494"/>
      <c r="AF22" s="494"/>
    </row>
    <row r="23" spans="1:41" ht="20.100000000000001" customHeight="1">
      <c r="A23" s="667" t="s">
        <v>23</v>
      </c>
      <c r="B23" s="675" t="s">
        <v>11</v>
      </c>
      <c r="C23" s="675"/>
      <c r="D23" s="675"/>
      <c r="E23" s="675"/>
      <c r="F23" s="675"/>
      <c r="G23" s="675"/>
      <c r="H23" s="675"/>
      <c r="I23" s="675"/>
      <c r="J23" s="675"/>
      <c r="K23" s="675"/>
      <c r="L23" s="676"/>
      <c r="M23" s="677"/>
      <c r="N23" s="677"/>
      <c r="O23" s="677"/>
      <c r="P23" s="677"/>
      <c r="Q23" s="677"/>
      <c r="R23" s="677"/>
      <c r="S23" s="677"/>
      <c r="T23" s="677"/>
      <c r="U23" s="677"/>
      <c r="V23" s="677"/>
      <c r="W23" s="677"/>
      <c r="X23" s="678"/>
      <c r="Y23" s="493"/>
      <c r="Z23" s="493"/>
      <c r="AA23" s="494"/>
      <c r="AB23" s="494"/>
      <c r="AC23" s="494"/>
      <c r="AD23" s="494"/>
      <c r="AE23" s="494"/>
      <c r="AF23" s="494"/>
    </row>
    <row r="24" spans="1:41" ht="20.100000000000001" customHeight="1">
      <c r="A24" s="668"/>
      <c r="B24" s="682" t="s">
        <v>21</v>
      </c>
      <c r="C24" s="682"/>
      <c r="D24" s="682"/>
      <c r="E24" s="682"/>
      <c r="F24" s="682"/>
      <c r="G24" s="682"/>
      <c r="H24" s="682"/>
      <c r="I24" s="682"/>
      <c r="J24" s="682"/>
      <c r="K24" s="682"/>
      <c r="L24" s="676"/>
      <c r="M24" s="677"/>
      <c r="N24" s="677"/>
      <c r="O24" s="677"/>
      <c r="P24" s="677"/>
      <c r="Q24" s="677"/>
      <c r="R24" s="677"/>
      <c r="S24" s="677"/>
      <c r="T24" s="677"/>
      <c r="U24" s="677"/>
      <c r="V24" s="677"/>
      <c r="W24" s="677"/>
      <c r="X24" s="678"/>
      <c r="Y24" s="493"/>
      <c r="Z24" s="493"/>
      <c r="AA24" s="494"/>
      <c r="AB24" s="494"/>
      <c r="AC24" s="494"/>
      <c r="AD24" s="494"/>
      <c r="AE24" s="494"/>
      <c r="AF24" s="494"/>
    </row>
    <row r="25" spans="1:41" ht="20.100000000000001" customHeight="1">
      <c r="A25" s="669" t="s">
        <v>24</v>
      </c>
      <c r="B25" s="675" t="s">
        <v>25</v>
      </c>
      <c r="C25" s="675"/>
      <c r="D25" s="675"/>
      <c r="E25" s="675"/>
      <c r="F25" s="675"/>
      <c r="G25" s="675"/>
      <c r="H25" s="675"/>
      <c r="I25" s="675"/>
      <c r="J25" s="675"/>
      <c r="K25" s="675"/>
      <c r="L25" s="676"/>
      <c r="M25" s="677"/>
      <c r="N25" s="677"/>
      <c r="O25" s="677"/>
      <c r="P25" s="677"/>
      <c r="Q25" s="677"/>
      <c r="R25" s="677"/>
      <c r="S25" s="677"/>
      <c r="T25" s="677"/>
      <c r="U25" s="677"/>
      <c r="V25" s="677"/>
      <c r="W25" s="677"/>
      <c r="X25" s="678"/>
      <c r="Y25" s="493"/>
      <c r="Z25" s="493"/>
      <c r="AA25" s="494"/>
      <c r="AB25" s="494"/>
      <c r="AC25" s="494"/>
      <c r="AD25" s="494"/>
      <c r="AE25" s="494"/>
      <c r="AF25" s="494"/>
    </row>
    <row r="26" spans="1:41" ht="20.100000000000001" customHeight="1">
      <c r="A26" s="670"/>
      <c r="B26" s="675" t="s">
        <v>26</v>
      </c>
      <c r="C26" s="675"/>
      <c r="D26" s="675"/>
      <c r="E26" s="675"/>
      <c r="F26" s="675"/>
      <c r="G26" s="675"/>
      <c r="H26" s="675"/>
      <c r="I26" s="675"/>
      <c r="J26" s="675"/>
      <c r="K26" s="675"/>
      <c r="L26" s="679"/>
      <c r="M26" s="680"/>
      <c r="N26" s="680"/>
      <c r="O26" s="680"/>
      <c r="P26" s="680"/>
      <c r="Q26" s="680"/>
      <c r="R26" s="680"/>
      <c r="S26" s="680"/>
      <c r="T26" s="680"/>
      <c r="U26" s="680"/>
      <c r="V26" s="680"/>
      <c r="W26" s="680"/>
      <c r="X26" s="681"/>
      <c r="Y26" s="493"/>
      <c r="Z26" s="493"/>
      <c r="AA26" s="494"/>
      <c r="AB26" s="494"/>
      <c r="AC26" s="494"/>
      <c r="AD26" s="494"/>
      <c r="AE26" s="494"/>
      <c r="AF26" s="494"/>
    </row>
    <row r="27" spans="1:41" ht="13.9" customHeight="1">
      <c r="B27" s="489"/>
      <c r="C27" s="489"/>
      <c r="D27" s="489"/>
      <c r="E27" s="489"/>
      <c r="F27" s="489"/>
      <c r="G27" s="489"/>
      <c r="H27" s="489"/>
      <c r="I27" s="489"/>
      <c r="J27" s="495"/>
      <c r="K27" s="495"/>
      <c r="L27" s="496"/>
      <c r="M27" s="497"/>
      <c r="N27" s="497"/>
      <c r="O27" s="497"/>
      <c r="P27" s="497"/>
      <c r="Q27" s="497"/>
      <c r="R27" s="497"/>
      <c r="S27" s="497"/>
      <c r="T27" s="497"/>
      <c r="U27" s="497"/>
      <c r="V27" s="497"/>
      <c r="W27" s="497"/>
      <c r="X27" s="497"/>
      <c r="Y27" s="493"/>
      <c r="Z27" s="493"/>
      <c r="AA27" s="494"/>
      <c r="AB27" s="494"/>
      <c r="AC27" s="494"/>
      <c r="AD27" s="494"/>
      <c r="AE27" s="494"/>
      <c r="AF27" s="494"/>
    </row>
    <row r="28" spans="1:41" s="239" customFormat="1" ht="20.100000000000001" customHeight="1">
      <c r="A28" s="490" t="s">
        <v>27</v>
      </c>
      <c r="B28" s="489"/>
      <c r="C28" s="489"/>
      <c r="D28" s="489"/>
      <c r="E28" s="489"/>
      <c r="F28" s="489"/>
      <c r="G28" s="489"/>
      <c r="H28" s="489"/>
      <c r="I28" s="489"/>
      <c r="J28" s="489"/>
      <c r="K28" s="489"/>
      <c r="L28" s="242"/>
      <c r="M28" s="242"/>
      <c r="N28" s="242"/>
      <c r="O28" s="242"/>
      <c r="P28" s="242"/>
      <c r="Q28" s="242"/>
      <c r="R28" s="242"/>
      <c r="S28" s="242"/>
      <c r="T28" s="242"/>
      <c r="U28" s="242"/>
      <c r="V28" s="242"/>
      <c r="W28" s="242"/>
      <c r="X28" s="242"/>
      <c r="Y28" s="489"/>
      <c r="Z28" s="489"/>
      <c r="AA28" s="16"/>
      <c r="AB28" s="16"/>
      <c r="AC28" s="16"/>
      <c r="AD28" s="16"/>
      <c r="AE28" s="16"/>
      <c r="AF28" s="16"/>
    </row>
    <row r="29" spans="1:41" s="239" customFormat="1" ht="20.100000000000001" customHeight="1">
      <c r="A29" s="261" t="s">
        <v>28</v>
      </c>
      <c r="B29" s="489"/>
      <c r="C29" s="489"/>
      <c r="D29" s="489"/>
      <c r="E29" s="489"/>
      <c r="F29" s="489"/>
      <c r="G29" s="489"/>
      <c r="H29" s="489"/>
      <c r="I29" s="489"/>
      <c r="J29" s="489"/>
      <c r="K29" s="489"/>
      <c r="L29" s="489"/>
      <c r="M29" s="489"/>
      <c r="N29" s="489"/>
      <c r="O29" s="489"/>
      <c r="P29" s="489"/>
      <c r="Q29" s="489"/>
      <c r="R29" s="489"/>
      <c r="S29" s="489"/>
      <c r="T29" s="489"/>
      <c r="U29" s="489"/>
      <c r="V29" s="489"/>
      <c r="W29" s="498"/>
      <c r="X29" s="489"/>
      <c r="Y29" s="489"/>
      <c r="Z29" s="489"/>
      <c r="AA29" s="16"/>
      <c r="AB29" s="16"/>
      <c r="AC29" s="16"/>
      <c r="AD29" s="16"/>
      <c r="AE29" s="16"/>
      <c r="AF29" s="16"/>
    </row>
    <row r="30" spans="1:41" s="239" customFormat="1" ht="107.45" customHeight="1" thickBot="1">
      <c r="A30" s="653" t="s">
        <v>29</v>
      </c>
      <c r="B30" s="653"/>
      <c r="C30" s="653"/>
      <c r="D30" s="653"/>
      <c r="E30" s="653"/>
      <c r="F30" s="653"/>
      <c r="G30" s="653"/>
      <c r="H30" s="653"/>
      <c r="I30" s="653"/>
      <c r="J30" s="653"/>
      <c r="K30" s="653"/>
      <c r="L30" s="653"/>
      <c r="M30" s="653"/>
      <c r="N30" s="653"/>
      <c r="O30" s="653"/>
      <c r="P30" s="653"/>
      <c r="Q30" s="653"/>
      <c r="R30" s="653"/>
      <c r="S30" s="653"/>
      <c r="T30" s="653"/>
      <c r="U30" s="653"/>
      <c r="V30" s="653"/>
      <c r="W30" s="653"/>
      <c r="X30" s="653"/>
      <c r="Y30" s="653"/>
      <c r="Z30" s="653"/>
      <c r="AA30" s="653"/>
      <c r="AB30" s="653"/>
      <c r="AC30" s="653"/>
      <c r="AD30" s="653"/>
      <c r="AE30" s="653"/>
      <c r="AF30" s="653"/>
      <c r="AG30" s="653"/>
    </row>
    <row r="31" spans="1:41" s="239" customFormat="1" ht="23.45" customHeight="1" thickBot="1">
      <c r="A31" s="656" t="s">
        <v>30</v>
      </c>
      <c r="B31" s="656"/>
      <c r="C31" s="656"/>
      <c r="D31" s="656"/>
      <c r="E31" s="656"/>
      <c r="F31" s="656"/>
      <c r="G31" s="656"/>
      <c r="H31" s="656"/>
      <c r="I31" s="656"/>
      <c r="J31" s="656"/>
      <c r="K31" s="656"/>
      <c r="L31" s="656"/>
      <c r="M31" s="656"/>
      <c r="N31" s="656"/>
      <c r="O31" s="656"/>
      <c r="P31" s="656"/>
      <c r="Q31" s="656"/>
      <c r="R31" s="656"/>
      <c r="S31" s="656"/>
      <c r="T31" s="656"/>
      <c r="U31" s="656"/>
      <c r="V31" s="656"/>
      <c r="W31" s="656"/>
      <c r="X31" s="656"/>
      <c r="Y31" s="656"/>
      <c r="Z31" s="656"/>
      <c r="AA31" s="656"/>
      <c r="AB31" s="656"/>
      <c r="AC31" s="656"/>
      <c r="AD31" s="656"/>
      <c r="AE31" s="656"/>
      <c r="AF31" s="657"/>
      <c r="AG31" s="499" t="str">
        <f>IF(L16="","",IF(AND(W33="✓",W34="✓",W35="✓",W36="✓"),"○","×"))</f>
        <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0"/>
    </row>
    <row r="33" spans="1:43" s="239" customFormat="1" ht="18">
      <c r="A33" s="705" t="s">
        <v>32</v>
      </c>
      <c r="B33" s="706"/>
      <c r="C33" s="706"/>
      <c r="D33" s="706"/>
      <c r="E33" s="706"/>
      <c r="F33" s="706"/>
      <c r="G33" s="706"/>
      <c r="H33" s="706"/>
      <c r="I33" s="706"/>
      <c r="J33" s="706"/>
      <c r="K33" s="706"/>
      <c r="L33" s="706"/>
      <c r="M33" s="706"/>
      <c r="N33" s="706"/>
      <c r="O33" s="706"/>
      <c r="P33" s="706"/>
      <c r="Q33" s="706"/>
      <c r="R33" s="706"/>
      <c r="S33" s="707"/>
      <c r="T33" s="704">
        <f>COUNTIF($Z$40:$AB139,"*介護予防*")</f>
        <v>0</v>
      </c>
      <c r="U33" s="704"/>
      <c r="V33" s="478" t="s">
        <v>33</v>
      </c>
      <c r="W33" s="231"/>
      <c r="Y33" s="238"/>
      <c r="Z33" s="238"/>
      <c r="AA33" s="238"/>
      <c r="AB33" s="238"/>
      <c r="AC33" s="238"/>
      <c r="AD33" s="238"/>
      <c r="AE33" s="238"/>
      <c r="AF33" s="238"/>
      <c r="AG33" s="238"/>
    </row>
    <row r="34" spans="1:43" s="239" customFormat="1" ht="18">
      <c r="A34" s="705" t="s">
        <v>34</v>
      </c>
      <c r="B34" s="706"/>
      <c r="C34" s="706"/>
      <c r="D34" s="706"/>
      <c r="E34" s="706"/>
      <c r="F34" s="706"/>
      <c r="G34" s="706"/>
      <c r="H34" s="706"/>
      <c r="I34" s="706"/>
      <c r="J34" s="706"/>
      <c r="K34" s="706"/>
      <c r="L34" s="706"/>
      <c r="M34" s="706"/>
      <c r="N34" s="706"/>
      <c r="O34" s="706"/>
      <c r="P34" s="706"/>
      <c r="Q34" s="706"/>
      <c r="R34" s="706"/>
      <c r="S34" s="707"/>
      <c r="T34" s="704">
        <f>COUNTIF($Z$40:$AB139,"*短期利用型*")</f>
        <v>0</v>
      </c>
      <c r="U34" s="704"/>
      <c r="V34" s="478" t="s">
        <v>33</v>
      </c>
      <c r="W34" s="232"/>
      <c r="Y34" s="238"/>
      <c r="Z34" s="238"/>
      <c r="AA34" s="238"/>
      <c r="AB34" s="238"/>
      <c r="AC34" s="238"/>
      <c r="AD34" s="238"/>
      <c r="AE34" s="238"/>
      <c r="AF34" s="238"/>
      <c r="AG34" s="238"/>
    </row>
    <row r="35" spans="1:43" s="239" customFormat="1" ht="18">
      <c r="A35" s="705" t="s">
        <v>35</v>
      </c>
      <c r="B35" s="706"/>
      <c r="C35" s="706"/>
      <c r="D35" s="706"/>
      <c r="E35" s="706"/>
      <c r="F35" s="706"/>
      <c r="G35" s="706"/>
      <c r="H35" s="706"/>
      <c r="I35" s="706"/>
      <c r="J35" s="706"/>
      <c r="K35" s="706"/>
      <c r="L35" s="706"/>
      <c r="M35" s="706"/>
      <c r="N35" s="706"/>
      <c r="O35" s="706"/>
      <c r="P35" s="706"/>
      <c r="Q35" s="706"/>
      <c r="R35" s="706"/>
      <c r="S35" s="707"/>
      <c r="T35" s="704">
        <f>COUNTIF($Z$40:$AB139,"*独自*")+COUNTIF($Z$40:$AB139,"介護予防ケアマネジメント")</f>
        <v>0</v>
      </c>
      <c r="U35" s="704"/>
      <c r="V35" s="478" t="s">
        <v>33</v>
      </c>
      <c r="W35" s="232"/>
      <c r="Y35" s="238"/>
      <c r="Z35" s="238"/>
      <c r="AA35" s="238"/>
      <c r="AB35" s="238"/>
      <c r="AC35" s="238"/>
      <c r="AD35" s="238"/>
      <c r="AE35" s="238"/>
      <c r="AF35" s="238"/>
      <c r="AG35" s="238"/>
    </row>
    <row r="36" spans="1:43" s="239" customFormat="1" ht="18.75" thickBot="1">
      <c r="A36" s="705" t="s">
        <v>36</v>
      </c>
      <c r="B36" s="706"/>
      <c r="C36" s="706"/>
      <c r="D36" s="706"/>
      <c r="E36" s="706"/>
      <c r="F36" s="706"/>
      <c r="G36" s="706"/>
      <c r="H36" s="706"/>
      <c r="I36" s="706"/>
      <c r="J36" s="706"/>
      <c r="K36" s="706"/>
      <c r="L36" s="706"/>
      <c r="M36" s="706"/>
      <c r="N36" s="706"/>
      <c r="O36" s="706"/>
      <c r="P36" s="706"/>
      <c r="Q36" s="706"/>
      <c r="R36" s="706"/>
      <c r="S36" s="707"/>
      <c r="T36" s="704">
        <f>COUNTIF(AQ40:AR139,"その他")</f>
        <v>0</v>
      </c>
      <c r="U36" s="704"/>
      <c r="V36" s="478" t="s">
        <v>33</v>
      </c>
      <c r="W36" s="233"/>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708" t="s">
        <v>37</v>
      </c>
      <c r="B38" s="719" t="s">
        <v>38</v>
      </c>
      <c r="C38" s="720"/>
      <c r="D38" s="720"/>
      <c r="E38" s="720"/>
      <c r="F38" s="720"/>
      <c r="G38" s="720"/>
      <c r="H38" s="720"/>
      <c r="I38" s="720"/>
      <c r="J38" s="720"/>
      <c r="K38" s="721"/>
      <c r="L38" s="719" t="s">
        <v>39</v>
      </c>
      <c r="M38" s="720"/>
      <c r="N38" s="720"/>
      <c r="O38" s="720"/>
      <c r="P38" s="721"/>
      <c r="Q38" s="729" t="s">
        <v>40</v>
      </c>
      <c r="R38" s="730"/>
      <c r="S38" s="730"/>
      <c r="T38" s="730"/>
      <c r="U38" s="730"/>
      <c r="V38" s="731"/>
      <c r="W38" s="658" t="s">
        <v>41</v>
      </c>
      <c r="X38" s="658"/>
      <c r="Y38" s="658"/>
      <c r="Z38" s="658" t="s">
        <v>42</v>
      </c>
      <c r="AA38" s="658"/>
      <c r="AB38" s="658"/>
      <c r="AC38" s="702" t="s">
        <v>43</v>
      </c>
      <c r="AD38" s="651" t="s">
        <v>44</v>
      </c>
      <c r="AE38" s="732" t="s">
        <v>45</v>
      </c>
      <c r="AF38" s="654" t="s">
        <v>46</v>
      </c>
      <c r="AG38" s="721" t="s">
        <v>47</v>
      </c>
      <c r="AH38"/>
      <c r="AI38"/>
      <c r="AJ38"/>
      <c r="AK38"/>
      <c r="AL38"/>
      <c r="AM38"/>
      <c r="AN38"/>
    </row>
    <row r="39" spans="1:43" s="239" customFormat="1" ht="47.45" customHeight="1" thickBot="1">
      <c r="A39" s="709"/>
      <c r="B39" s="722"/>
      <c r="C39" s="723"/>
      <c r="D39" s="723"/>
      <c r="E39" s="723"/>
      <c r="F39" s="723"/>
      <c r="G39" s="723"/>
      <c r="H39" s="723"/>
      <c r="I39" s="723"/>
      <c r="J39" s="723"/>
      <c r="K39" s="724"/>
      <c r="L39" s="722"/>
      <c r="M39" s="723"/>
      <c r="N39" s="723"/>
      <c r="O39" s="723"/>
      <c r="P39" s="724"/>
      <c r="Q39" s="651" t="s">
        <v>48</v>
      </c>
      <c r="R39" s="669"/>
      <c r="S39" s="669"/>
      <c r="T39" s="669"/>
      <c r="U39" s="669"/>
      <c r="V39" s="479" t="s">
        <v>49</v>
      </c>
      <c r="W39" s="651"/>
      <c r="X39" s="651"/>
      <c r="Y39" s="651"/>
      <c r="Z39" s="651"/>
      <c r="AA39" s="651"/>
      <c r="AB39" s="651"/>
      <c r="AC39" s="703"/>
      <c r="AD39" s="652"/>
      <c r="AE39" s="733"/>
      <c r="AF39" s="655"/>
      <c r="AG39" s="724"/>
      <c r="AH39"/>
      <c r="AI39"/>
      <c r="AJ39"/>
      <c r="AK39"/>
      <c r="AL39"/>
      <c r="AM39"/>
      <c r="AN39"/>
    </row>
    <row r="40" spans="1:43" ht="45" customHeight="1">
      <c r="A40" s="649">
        <v>1</v>
      </c>
      <c r="B40" s="725"/>
      <c r="C40" s="726"/>
      <c r="D40" s="726"/>
      <c r="E40" s="726"/>
      <c r="F40" s="726"/>
      <c r="G40" s="726"/>
      <c r="H40" s="726"/>
      <c r="I40" s="726"/>
      <c r="J40" s="726"/>
      <c r="K40" s="726"/>
      <c r="L40" s="728"/>
      <c r="M40" s="728"/>
      <c r="N40" s="728"/>
      <c r="O40" s="728"/>
      <c r="P40" s="728"/>
      <c r="Q40" s="727"/>
      <c r="R40" s="727"/>
      <c r="S40" s="727"/>
      <c r="T40" s="727"/>
      <c r="U40" s="727"/>
      <c r="V40" s="477"/>
      <c r="W40" s="734"/>
      <c r="X40" s="734"/>
      <c r="Y40" s="734"/>
      <c r="Z40" s="659"/>
      <c r="AA40" s="660"/>
      <c r="AB40" s="661"/>
      <c r="AC40" s="235" t="str">
        <f>IFERROR(VLOOKUP(Z40,【参考】数式用!$A$4:$B$57,2,FALSE),"")</f>
        <v/>
      </c>
      <c r="AD40" s="481"/>
      <c r="AE40" s="482"/>
      <c r="AF40" s="237">
        <f>AD40-AE40</f>
        <v>0</v>
      </c>
      <c r="AG40" s="66" t="str">
        <f>IF(B40="","",IF(AQ40="総合事業","数式を削除して手入力",IFERROR(INDEX(【参考】数式用!$AD$3:$AF$452,MATCH(Q40&amp;V40,【参考】数式用!$AC$3:$AC$452,0),MATCH(VLOOKUP(Z40,【参考】数式用!$AG$2:$AH$56,2,FALSE),【参考】数式用!$AD$2:$AF$2,0)),10)))</f>
        <v/>
      </c>
      <c r="AH40" s="501"/>
      <c r="AI40" s="501"/>
      <c r="AJ40" s="501"/>
      <c r="AK40" s="501"/>
      <c r="AL40" s="501"/>
      <c r="AM40" s="501"/>
      <c r="AN40" s="501"/>
      <c r="AP40" s="502" t="str">
        <f>IF($L$16="", "", VLOOKUP(Z40,【参考】数式用!$A$2:$O$57,14,FALSE))</f>
        <v/>
      </c>
      <c r="AQ40" s="282" t="e">
        <f>VLOOKUP(Z40,【参考】数式用!$A$2:$O$57,15,FALSE)</f>
        <v>#N/A</v>
      </c>
    </row>
    <row r="41" spans="1:43" ht="45" customHeight="1">
      <c r="A41" s="649">
        <f>A40+1</f>
        <v>2</v>
      </c>
      <c r="B41" s="663"/>
      <c r="C41" s="664"/>
      <c r="D41" s="664"/>
      <c r="E41" s="664"/>
      <c r="F41" s="664"/>
      <c r="G41" s="664"/>
      <c r="H41" s="664"/>
      <c r="I41" s="664"/>
      <c r="J41" s="664"/>
      <c r="K41" s="664"/>
      <c r="L41" s="665"/>
      <c r="M41" s="665"/>
      <c r="N41" s="665"/>
      <c r="O41" s="665"/>
      <c r="P41" s="665"/>
      <c r="Q41" s="718"/>
      <c r="R41" s="718"/>
      <c r="S41" s="718"/>
      <c r="T41" s="718"/>
      <c r="U41" s="718"/>
      <c r="V41" s="476"/>
      <c r="W41" s="650"/>
      <c r="X41" s="650"/>
      <c r="Y41" s="650"/>
      <c r="Z41" s="650"/>
      <c r="AA41" s="650"/>
      <c r="AB41" s="650"/>
      <c r="AC41" s="236" t="str">
        <f>IFERROR(VLOOKUP(Z41,【参考】数式用!$A$4:$B$57,2,FALSE),"")</f>
        <v/>
      </c>
      <c r="AD41" s="483"/>
      <c r="AE41" s="484"/>
      <c r="AF41" s="237">
        <f t="shared" ref="AF41:AF105" si="0">AD41-AE41</f>
        <v>0</v>
      </c>
      <c r="AG41" s="66" t="str">
        <f>IF(B41="","",IF(AQ41="総合事業","数式を削除して手入力",IFERROR(INDEX(【参考】数式用!$AD$3:$AF$452,MATCH(Q41&amp;V41,【参考】数式用!$AC$3:$AC$452,0),MATCH(VLOOKUP(Z41,【参考】数式用!$AG$2:$AH$56,2,FALSE),【参考】数式用!$AD$2:$AF$2,0)),10)))</f>
        <v/>
      </c>
      <c r="AP41" s="502" t="str">
        <f>IF($L$16="", "", VLOOKUP(Z41,【参考】数式用!$A$2:$O$57,14,FALSE))</f>
        <v/>
      </c>
      <c r="AQ41" s="282" t="e">
        <f>VLOOKUP(Z41,【参考】数式用!$A$2:$O$57,15,FALSE)</f>
        <v>#N/A</v>
      </c>
    </row>
    <row r="42" spans="1:43" ht="49.9" customHeight="1">
      <c r="A42" s="649">
        <f t="shared" ref="A42:A105" si="1">A41+1</f>
        <v>3</v>
      </c>
      <c r="B42" s="663"/>
      <c r="C42" s="664"/>
      <c r="D42" s="664"/>
      <c r="E42" s="664"/>
      <c r="F42" s="664"/>
      <c r="G42" s="664"/>
      <c r="H42" s="664"/>
      <c r="I42" s="664"/>
      <c r="J42" s="664"/>
      <c r="K42" s="664"/>
      <c r="L42" s="665"/>
      <c r="M42" s="665"/>
      <c r="N42" s="665"/>
      <c r="O42" s="665"/>
      <c r="P42" s="665"/>
      <c r="Q42" s="718"/>
      <c r="R42" s="718"/>
      <c r="S42" s="718"/>
      <c r="T42" s="718"/>
      <c r="U42" s="718"/>
      <c r="V42" s="476"/>
      <c r="W42" s="650"/>
      <c r="X42" s="650"/>
      <c r="Y42" s="650"/>
      <c r="Z42" s="650"/>
      <c r="AA42" s="650"/>
      <c r="AB42" s="650"/>
      <c r="AC42" s="236" t="str">
        <f>IFERROR(VLOOKUP(Z42,【参考】数式用!$A$4:$B$57,2,FALSE),"")</f>
        <v/>
      </c>
      <c r="AD42" s="483"/>
      <c r="AE42" s="484"/>
      <c r="AF42" s="237">
        <f t="shared" si="0"/>
        <v>0</v>
      </c>
      <c r="AG42" s="66" t="str">
        <f>IF(B42="","",IF(AQ42="総合事業","数式を削除して手入力",IFERROR(INDEX(【参考】数式用!$AD$3:$AF$452,MATCH(Q42&amp;V42,【参考】数式用!$AC$3:$AC$452,0),MATCH(VLOOKUP(Z42,【参考】数式用!$AG$2:$AH$56,2,FALSE),【参考】数式用!$AD$2:$AF$2,0)),10)))</f>
        <v/>
      </c>
      <c r="AP42" s="502" t="str">
        <f>IF($L$16="", "", VLOOKUP(Z42,【参考】数式用!$A$2:$O$57,14,FALSE))</f>
        <v/>
      </c>
      <c r="AQ42" s="282" t="e">
        <f>VLOOKUP(Z42,【参考】数式用!$A$2:$O$57,15,FALSE)</f>
        <v>#N/A</v>
      </c>
    </row>
    <row r="43" spans="1:43" ht="49.9" customHeight="1">
      <c r="A43" s="649">
        <f t="shared" si="1"/>
        <v>4</v>
      </c>
      <c r="B43" s="663"/>
      <c r="C43" s="664"/>
      <c r="D43" s="664"/>
      <c r="E43" s="664"/>
      <c r="F43" s="664"/>
      <c r="G43" s="664"/>
      <c r="H43" s="664"/>
      <c r="I43" s="664"/>
      <c r="J43" s="664"/>
      <c r="K43" s="664"/>
      <c r="L43" s="665"/>
      <c r="M43" s="665"/>
      <c r="N43" s="665"/>
      <c r="O43" s="665"/>
      <c r="P43" s="665"/>
      <c r="Q43" s="718"/>
      <c r="R43" s="718"/>
      <c r="S43" s="718"/>
      <c r="T43" s="718"/>
      <c r="U43" s="718"/>
      <c r="V43" s="476"/>
      <c r="W43" s="650"/>
      <c r="X43" s="650"/>
      <c r="Y43" s="650"/>
      <c r="Z43" s="650"/>
      <c r="AA43" s="650"/>
      <c r="AB43" s="650"/>
      <c r="AC43" s="236" t="str">
        <f>IFERROR(VLOOKUP(Z43,【参考】数式用!$A$4:$B$57,2,FALSE),"")</f>
        <v/>
      </c>
      <c r="AD43" s="483"/>
      <c r="AE43" s="484"/>
      <c r="AF43" s="237">
        <f t="shared" ref="AF43" si="2">AD43-AE43</f>
        <v>0</v>
      </c>
      <c r="AG43" s="66" t="str">
        <f>IF(B43="","",IF(AQ43="総合事業","数式を削除して手入力",IFERROR(INDEX(【参考】数式用!$AD$3:$AF$452,MATCH(Q43&amp;V43,【参考】数式用!$AC$3:$AC$452,0),MATCH(VLOOKUP(Z43,【参考】数式用!$AG$2:$AH$56,2,FALSE),【参考】数式用!$AD$2:$AF$2,0)),10)))</f>
        <v/>
      </c>
      <c r="AP43" s="502" t="str">
        <f>IF($L$16="", "", VLOOKUP(Z43,【参考】数式用!$A$2:$O$57,14,FALSE))</f>
        <v/>
      </c>
      <c r="AQ43" s="282" t="e">
        <f>VLOOKUP(Z43,【参考】数式用!$A$2:$O$57,15,FALSE)</f>
        <v>#N/A</v>
      </c>
    </row>
    <row r="44" spans="1:43" ht="49.9" customHeight="1">
      <c r="A44" s="649">
        <f t="shared" si="1"/>
        <v>5</v>
      </c>
      <c r="B44" s="663"/>
      <c r="C44" s="664"/>
      <c r="D44" s="664"/>
      <c r="E44" s="664"/>
      <c r="F44" s="664"/>
      <c r="G44" s="664"/>
      <c r="H44" s="664"/>
      <c r="I44" s="664"/>
      <c r="J44" s="664"/>
      <c r="K44" s="664"/>
      <c r="L44" s="665"/>
      <c r="M44" s="665"/>
      <c r="N44" s="665"/>
      <c r="O44" s="665"/>
      <c r="P44" s="665"/>
      <c r="Q44" s="718"/>
      <c r="R44" s="718"/>
      <c r="S44" s="718"/>
      <c r="T44" s="718"/>
      <c r="U44" s="718"/>
      <c r="V44" s="476"/>
      <c r="W44" s="650"/>
      <c r="X44" s="650"/>
      <c r="Y44" s="650"/>
      <c r="Z44" s="650"/>
      <c r="AA44" s="650"/>
      <c r="AB44" s="650"/>
      <c r="AC44" s="236" t="str">
        <f>IFERROR(VLOOKUP(Z44,【参考】数式用!$A$4:$B$57,2,FALSE),"")</f>
        <v/>
      </c>
      <c r="AD44" s="483"/>
      <c r="AE44" s="484"/>
      <c r="AF44" s="237">
        <f t="shared" si="0"/>
        <v>0</v>
      </c>
      <c r="AG44" s="66" t="str">
        <f>IF(B44="","",IF(AQ44="総合事業","数式を削除して手入力",IFERROR(INDEX(【参考】数式用!$AD$3:$AF$452,MATCH(Q44&amp;V44,【参考】数式用!$AC$3:$AC$452,0),MATCH(VLOOKUP(Z44,【参考】数式用!$AG$2:$AH$56,2,FALSE),【参考】数式用!$AD$2:$AF$2,0)),10)))</f>
        <v/>
      </c>
      <c r="AP44" s="502" t="str">
        <f>IF($L$16="", "", VLOOKUP(Z44,【参考】数式用!$A$2:$O$57,14,FALSE))</f>
        <v/>
      </c>
      <c r="AQ44" s="282" t="e">
        <f>VLOOKUP(Z44,【参考】数式用!$A$2:$O$57,15,FALSE)</f>
        <v>#N/A</v>
      </c>
    </row>
    <row r="45" spans="1:43" ht="49.9" customHeight="1">
      <c r="A45" s="649">
        <f t="shared" si="1"/>
        <v>6</v>
      </c>
      <c r="B45" s="663"/>
      <c r="C45" s="664"/>
      <c r="D45" s="664"/>
      <c r="E45" s="664"/>
      <c r="F45" s="664"/>
      <c r="G45" s="664"/>
      <c r="H45" s="664"/>
      <c r="I45" s="664"/>
      <c r="J45" s="664"/>
      <c r="K45" s="664"/>
      <c r="L45" s="665"/>
      <c r="M45" s="665"/>
      <c r="N45" s="665"/>
      <c r="O45" s="665"/>
      <c r="P45" s="665"/>
      <c r="Q45" s="718"/>
      <c r="R45" s="718"/>
      <c r="S45" s="718"/>
      <c r="T45" s="718"/>
      <c r="U45" s="718"/>
      <c r="V45" s="476"/>
      <c r="W45" s="650"/>
      <c r="X45" s="650"/>
      <c r="Y45" s="650"/>
      <c r="Z45" s="650"/>
      <c r="AA45" s="650"/>
      <c r="AB45" s="650"/>
      <c r="AC45" s="236" t="str">
        <f>IFERROR(VLOOKUP(Z45,【参考】数式用!$A$4:$B$57,2,FALSE),"")</f>
        <v/>
      </c>
      <c r="AD45" s="483"/>
      <c r="AE45" s="484"/>
      <c r="AF45" s="237">
        <f t="shared" si="0"/>
        <v>0</v>
      </c>
      <c r="AG45" s="66" t="str">
        <f>IF(B45="","",IF(AQ45="総合事業","数式を削除して手入力",IFERROR(INDEX(【参考】数式用!$AD$3:$AF$452,MATCH(Q45&amp;V45,【参考】数式用!$AC$3:$AC$452,0),MATCH(VLOOKUP(Z45,【参考】数式用!$AG$2:$AH$56,2,FALSE),【参考】数式用!$AD$2:$AF$2,0)),10)))</f>
        <v/>
      </c>
      <c r="AP45" s="502" t="str">
        <f>IF($L$16="", "", VLOOKUP(Z45,【参考】数式用!$A$2:$O$57,14,FALSE))</f>
        <v/>
      </c>
      <c r="AQ45" s="282" t="e">
        <f>VLOOKUP(Z45,【参考】数式用!$A$2:$O$57,15,FALSE)</f>
        <v>#N/A</v>
      </c>
    </row>
    <row r="46" spans="1:43" ht="49.9" customHeight="1">
      <c r="A46" s="649">
        <f t="shared" si="1"/>
        <v>7</v>
      </c>
      <c r="B46" s="663"/>
      <c r="C46" s="664"/>
      <c r="D46" s="664"/>
      <c r="E46" s="664"/>
      <c r="F46" s="664"/>
      <c r="G46" s="664"/>
      <c r="H46" s="664"/>
      <c r="I46" s="664"/>
      <c r="J46" s="664"/>
      <c r="K46" s="664"/>
      <c r="L46" s="665"/>
      <c r="M46" s="665"/>
      <c r="N46" s="665"/>
      <c r="O46" s="665"/>
      <c r="P46" s="665"/>
      <c r="Q46" s="718"/>
      <c r="R46" s="718"/>
      <c r="S46" s="718"/>
      <c r="T46" s="718"/>
      <c r="U46" s="718"/>
      <c r="V46" s="476"/>
      <c r="W46" s="650"/>
      <c r="X46" s="650"/>
      <c r="Y46" s="650"/>
      <c r="Z46" s="650"/>
      <c r="AA46" s="650"/>
      <c r="AB46" s="650"/>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2" t="str">
        <f>IF($L$16="", "", VLOOKUP(Z46,【参考】数式用!$A$2:$O$57,14,FALSE))</f>
        <v/>
      </c>
      <c r="AQ46" s="282" t="e">
        <f>VLOOKUP(Z46,【参考】数式用!$A$2:$O$57,15,FALSE)</f>
        <v>#N/A</v>
      </c>
    </row>
    <row r="47" spans="1:43" ht="49.9" customHeight="1">
      <c r="A47" s="649">
        <f t="shared" si="1"/>
        <v>8</v>
      </c>
      <c r="B47" s="663"/>
      <c r="C47" s="664"/>
      <c r="D47" s="664"/>
      <c r="E47" s="664"/>
      <c r="F47" s="664"/>
      <c r="G47" s="664"/>
      <c r="H47" s="664"/>
      <c r="I47" s="664"/>
      <c r="J47" s="664"/>
      <c r="K47" s="664"/>
      <c r="L47" s="665"/>
      <c r="M47" s="665"/>
      <c r="N47" s="665"/>
      <c r="O47" s="665"/>
      <c r="P47" s="665"/>
      <c r="Q47" s="718"/>
      <c r="R47" s="718"/>
      <c r="S47" s="718"/>
      <c r="T47" s="718"/>
      <c r="U47" s="718"/>
      <c r="V47" s="476"/>
      <c r="W47" s="650"/>
      <c r="X47" s="650"/>
      <c r="Y47" s="650"/>
      <c r="Z47" s="650"/>
      <c r="AA47" s="650"/>
      <c r="AB47" s="650"/>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2" t="str">
        <f>IF($L$16="", "", VLOOKUP(Z47,【参考】数式用!$A$2:$O$57,14,FALSE))</f>
        <v/>
      </c>
      <c r="AQ47" s="282" t="e">
        <f>VLOOKUP(Z47,【参考】数式用!$A$2:$O$57,15,FALSE)</f>
        <v>#N/A</v>
      </c>
    </row>
    <row r="48" spans="1:43" ht="49.9" customHeight="1">
      <c r="A48" s="649">
        <f t="shared" si="1"/>
        <v>9</v>
      </c>
      <c r="B48" s="663"/>
      <c r="C48" s="664"/>
      <c r="D48" s="664"/>
      <c r="E48" s="664"/>
      <c r="F48" s="664"/>
      <c r="G48" s="664"/>
      <c r="H48" s="664"/>
      <c r="I48" s="664"/>
      <c r="J48" s="664"/>
      <c r="K48" s="664"/>
      <c r="L48" s="665"/>
      <c r="M48" s="665"/>
      <c r="N48" s="665"/>
      <c r="O48" s="665"/>
      <c r="P48" s="665"/>
      <c r="Q48" s="718"/>
      <c r="R48" s="718"/>
      <c r="S48" s="718"/>
      <c r="T48" s="718"/>
      <c r="U48" s="718"/>
      <c r="V48" s="476"/>
      <c r="W48" s="650"/>
      <c r="X48" s="650"/>
      <c r="Y48" s="650"/>
      <c r="Z48" s="650"/>
      <c r="AA48" s="650"/>
      <c r="AB48" s="650"/>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2" t="str">
        <f>IF($L$16="", "", VLOOKUP(Z48,【参考】数式用!$A$2:$O$57,14,FALSE))</f>
        <v/>
      </c>
      <c r="AQ48" s="282" t="e">
        <f>VLOOKUP(Z48,【参考】数式用!$A$2:$O$57,15,FALSE)</f>
        <v>#N/A</v>
      </c>
    </row>
    <row r="49" spans="1:43" ht="49.9" customHeight="1">
      <c r="A49" s="649">
        <f t="shared" si="1"/>
        <v>10</v>
      </c>
      <c r="B49" s="663"/>
      <c r="C49" s="664"/>
      <c r="D49" s="664"/>
      <c r="E49" s="664"/>
      <c r="F49" s="664"/>
      <c r="G49" s="664"/>
      <c r="H49" s="664"/>
      <c r="I49" s="664"/>
      <c r="J49" s="664"/>
      <c r="K49" s="664"/>
      <c r="L49" s="665"/>
      <c r="M49" s="665"/>
      <c r="N49" s="665"/>
      <c r="O49" s="665"/>
      <c r="P49" s="665"/>
      <c r="Q49" s="718"/>
      <c r="R49" s="718"/>
      <c r="S49" s="718"/>
      <c r="T49" s="718"/>
      <c r="U49" s="718"/>
      <c r="V49" s="476"/>
      <c r="W49" s="650"/>
      <c r="X49" s="650"/>
      <c r="Y49" s="650"/>
      <c r="Z49" s="650"/>
      <c r="AA49" s="650"/>
      <c r="AB49" s="650"/>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2" t="str">
        <f>IF($L$16="", "", VLOOKUP(Z49,【参考】数式用!$A$2:$O$57,14,FALSE))</f>
        <v/>
      </c>
      <c r="AQ49" s="282" t="e">
        <f>VLOOKUP(Z49,【参考】数式用!$A$2:$O$57,15,FALSE)</f>
        <v>#N/A</v>
      </c>
    </row>
    <row r="50" spans="1:43" ht="49.9" customHeight="1">
      <c r="A50" s="649">
        <f t="shared" si="1"/>
        <v>11</v>
      </c>
      <c r="B50" s="663"/>
      <c r="C50" s="664"/>
      <c r="D50" s="664"/>
      <c r="E50" s="664"/>
      <c r="F50" s="664"/>
      <c r="G50" s="664"/>
      <c r="H50" s="664"/>
      <c r="I50" s="664"/>
      <c r="J50" s="664"/>
      <c r="K50" s="664"/>
      <c r="L50" s="665"/>
      <c r="M50" s="665"/>
      <c r="N50" s="665"/>
      <c r="O50" s="665"/>
      <c r="P50" s="665"/>
      <c r="Q50" s="718"/>
      <c r="R50" s="718"/>
      <c r="S50" s="718"/>
      <c r="T50" s="718"/>
      <c r="U50" s="718"/>
      <c r="V50" s="476"/>
      <c r="W50" s="650"/>
      <c r="X50" s="650"/>
      <c r="Y50" s="650"/>
      <c r="Z50" s="650"/>
      <c r="AA50" s="650"/>
      <c r="AB50" s="650"/>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2" t="str">
        <f>IF($L$16="", "", VLOOKUP(Z50,【参考】数式用!$A$2:$O$57,14,FALSE))</f>
        <v/>
      </c>
      <c r="AQ50" s="282" t="e">
        <f>VLOOKUP(Z50,【参考】数式用!$A$2:$O$57,15,FALSE)</f>
        <v>#N/A</v>
      </c>
    </row>
    <row r="51" spans="1:43" ht="49.9" customHeight="1">
      <c r="A51" s="649">
        <f t="shared" si="1"/>
        <v>12</v>
      </c>
      <c r="B51" s="663"/>
      <c r="C51" s="664"/>
      <c r="D51" s="664"/>
      <c r="E51" s="664"/>
      <c r="F51" s="664"/>
      <c r="G51" s="664"/>
      <c r="H51" s="664"/>
      <c r="I51" s="664"/>
      <c r="J51" s="664"/>
      <c r="K51" s="664"/>
      <c r="L51" s="665"/>
      <c r="M51" s="665"/>
      <c r="N51" s="665"/>
      <c r="O51" s="665"/>
      <c r="P51" s="665"/>
      <c r="Q51" s="718"/>
      <c r="R51" s="718"/>
      <c r="S51" s="718"/>
      <c r="T51" s="718"/>
      <c r="U51" s="718"/>
      <c r="V51" s="476"/>
      <c r="W51" s="650"/>
      <c r="X51" s="650"/>
      <c r="Y51" s="650"/>
      <c r="Z51" s="650"/>
      <c r="AA51" s="650"/>
      <c r="AB51" s="650"/>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2" t="str">
        <f>IF($L$16="", "", VLOOKUP(Z51,【参考】数式用!$A$2:$O$57,14,FALSE))</f>
        <v/>
      </c>
      <c r="AQ51" s="282" t="e">
        <f>VLOOKUP(Z51,【参考】数式用!$A$2:$O$57,15,FALSE)</f>
        <v>#N/A</v>
      </c>
    </row>
    <row r="52" spans="1:43" ht="49.9" customHeight="1">
      <c r="A52" s="649">
        <f t="shared" si="1"/>
        <v>13</v>
      </c>
      <c r="B52" s="663"/>
      <c r="C52" s="664"/>
      <c r="D52" s="664"/>
      <c r="E52" s="664"/>
      <c r="F52" s="664"/>
      <c r="G52" s="664"/>
      <c r="H52" s="664"/>
      <c r="I52" s="664"/>
      <c r="J52" s="664"/>
      <c r="K52" s="664"/>
      <c r="L52" s="665"/>
      <c r="M52" s="665"/>
      <c r="N52" s="665"/>
      <c r="O52" s="665"/>
      <c r="P52" s="665"/>
      <c r="Q52" s="718"/>
      <c r="R52" s="718"/>
      <c r="S52" s="718"/>
      <c r="T52" s="718"/>
      <c r="U52" s="718"/>
      <c r="V52" s="476"/>
      <c r="W52" s="650"/>
      <c r="X52" s="650"/>
      <c r="Y52" s="650"/>
      <c r="Z52" s="650"/>
      <c r="AA52" s="650"/>
      <c r="AB52" s="650"/>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2" t="str">
        <f>IF($L$16="", "", VLOOKUP(Z52,【参考】数式用!$A$2:$O$57,14,FALSE))</f>
        <v/>
      </c>
      <c r="AQ52" s="282" t="e">
        <f>VLOOKUP(Z52,【参考】数式用!$A$2:$O$57,15,FALSE)</f>
        <v>#N/A</v>
      </c>
    </row>
    <row r="53" spans="1:43" ht="49.9" customHeight="1">
      <c r="A53" s="649">
        <f t="shared" si="1"/>
        <v>14</v>
      </c>
      <c r="B53" s="663"/>
      <c r="C53" s="664"/>
      <c r="D53" s="664"/>
      <c r="E53" s="664"/>
      <c r="F53" s="664"/>
      <c r="G53" s="664"/>
      <c r="H53" s="664"/>
      <c r="I53" s="664"/>
      <c r="J53" s="664"/>
      <c r="K53" s="664"/>
      <c r="L53" s="665"/>
      <c r="M53" s="665"/>
      <c r="N53" s="665"/>
      <c r="O53" s="665"/>
      <c r="P53" s="665"/>
      <c r="Q53" s="718"/>
      <c r="R53" s="718"/>
      <c r="S53" s="718"/>
      <c r="T53" s="718"/>
      <c r="U53" s="718"/>
      <c r="V53" s="476"/>
      <c r="W53" s="650"/>
      <c r="X53" s="650"/>
      <c r="Y53" s="650"/>
      <c r="Z53" s="650"/>
      <c r="AA53" s="650"/>
      <c r="AB53" s="650"/>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2" t="str">
        <f>IF($L$16="", "", VLOOKUP(Z53,【参考】数式用!$A$2:$O$57,14,FALSE))</f>
        <v/>
      </c>
      <c r="AQ53" s="282" t="e">
        <f>VLOOKUP(Z53,【参考】数式用!$A$2:$O$57,15,FALSE)</f>
        <v>#N/A</v>
      </c>
    </row>
    <row r="54" spans="1:43" ht="49.9" customHeight="1">
      <c r="A54" s="649">
        <f t="shared" si="1"/>
        <v>15</v>
      </c>
      <c r="B54" s="663"/>
      <c r="C54" s="664"/>
      <c r="D54" s="664"/>
      <c r="E54" s="664"/>
      <c r="F54" s="664"/>
      <c r="G54" s="664"/>
      <c r="H54" s="664"/>
      <c r="I54" s="664"/>
      <c r="J54" s="664"/>
      <c r="K54" s="664"/>
      <c r="L54" s="665"/>
      <c r="M54" s="665"/>
      <c r="N54" s="665"/>
      <c r="O54" s="665"/>
      <c r="P54" s="665"/>
      <c r="Q54" s="718"/>
      <c r="R54" s="718"/>
      <c r="S54" s="718"/>
      <c r="T54" s="718"/>
      <c r="U54" s="718"/>
      <c r="V54" s="476"/>
      <c r="W54" s="650"/>
      <c r="X54" s="650"/>
      <c r="Y54" s="650"/>
      <c r="Z54" s="650"/>
      <c r="AA54" s="650"/>
      <c r="AB54" s="650"/>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2" t="str">
        <f>IF($L$16="", "", VLOOKUP(Z54,【参考】数式用!$A$2:$O$57,14,FALSE))</f>
        <v/>
      </c>
      <c r="AQ54" s="282" t="e">
        <f>VLOOKUP(Z54,【参考】数式用!$A$2:$O$57,15,FALSE)</f>
        <v>#N/A</v>
      </c>
    </row>
    <row r="55" spans="1:43" ht="49.9" customHeight="1">
      <c r="A55" s="649">
        <f t="shared" si="1"/>
        <v>16</v>
      </c>
      <c r="B55" s="663"/>
      <c r="C55" s="664"/>
      <c r="D55" s="664"/>
      <c r="E55" s="664"/>
      <c r="F55" s="664"/>
      <c r="G55" s="664"/>
      <c r="H55" s="664"/>
      <c r="I55" s="664"/>
      <c r="J55" s="664"/>
      <c r="K55" s="664"/>
      <c r="L55" s="665"/>
      <c r="M55" s="665"/>
      <c r="N55" s="665"/>
      <c r="O55" s="665"/>
      <c r="P55" s="665"/>
      <c r="Q55" s="718"/>
      <c r="R55" s="718"/>
      <c r="S55" s="718"/>
      <c r="T55" s="718"/>
      <c r="U55" s="718"/>
      <c r="V55" s="476"/>
      <c r="W55" s="650"/>
      <c r="X55" s="650"/>
      <c r="Y55" s="650"/>
      <c r="Z55" s="650"/>
      <c r="AA55" s="650"/>
      <c r="AB55" s="650"/>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2" t="str">
        <f>IF($L$16="", "", VLOOKUP(Z55,【参考】数式用!$A$2:$O$57,14,FALSE))</f>
        <v/>
      </c>
      <c r="AQ55" s="282" t="e">
        <f>VLOOKUP(Z55,【参考】数式用!$A$2:$O$57,15,FALSE)</f>
        <v>#N/A</v>
      </c>
    </row>
    <row r="56" spans="1:43" ht="49.9" customHeight="1">
      <c r="A56" s="649">
        <f t="shared" si="1"/>
        <v>17</v>
      </c>
      <c r="B56" s="663"/>
      <c r="C56" s="664"/>
      <c r="D56" s="664"/>
      <c r="E56" s="664"/>
      <c r="F56" s="664"/>
      <c r="G56" s="664"/>
      <c r="H56" s="664"/>
      <c r="I56" s="664"/>
      <c r="J56" s="664"/>
      <c r="K56" s="664"/>
      <c r="L56" s="665"/>
      <c r="M56" s="665"/>
      <c r="N56" s="665"/>
      <c r="O56" s="665"/>
      <c r="P56" s="665"/>
      <c r="Q56" s="718"/>
      <c r="R56" s="718"/>
      <c r="S56" s="718"/>
      <c r="T56" s="718"/>
      <c r="U56" s="718"/>
      <c r="V56" s="476"/>
      <c r="W56" s="650"/>
      <c r="X56" s="650"/>
      <c r="Y56" s="650"/>
      <c r="Z56" s="650"/>
      <c r="AA56" s="650"/>
      <c r="AB56" s="650"/>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2" t="str">
        <f>IF($L$16="", "", VLOOKUP(Z56,【参考】数式用!$A$2:$O$57,14,FALSE))</f>
        <v/>
      </c>
      <c r="AQ56" s="282" t="e">
        <f>VLOOKUP(Z56,【参考】数式用!$A$2:$O$57,15,FALSE)</f>
        <v>#N/A</v>
      </c>
    </row>
    <row r="57" spans="1:43" ht="49.9" customHeight="1">
      <c r="A57" s="649">
        <f t="shared" si="1"/>
        <v>18</v>
      </c>
      <c r="B57" s="663"/>
      <c r="C57" s="664"/>
      <c r="D57" s="664"/>
      <c r="E57" s="664"/>
      <c r="F57" s="664"/>
      <c r="G57" s="664"/>
      <c r="H57" s="664"/>
      <c r="I57" s="664"/>
      <c r="J57" s="664"/>
      <c r="K57" s="664"/>
      <c r="L57" s="665"/>
      <c r="M57" s="665"/>
      <c r="N57" s="665"/>
      <c r="O57" s="665"/>
      <c r="P57" s="665"/>
      <c r="Q57" s="718"/>
      <c r="R57" s="718"/>
      <c r="S57" s="718"/>
      <c r="T57" s="718"/>
      <c r="U57" s="718"/>
      <c r="V57" s="476"/>
      <c r="W57" s="650"/>
      <c r="X57" s="650"/>
      <c r="Y57" s="650"/>
      <c r="Z57" s="650"/>
      <c r="AA57" s="650"/>
      <c r="AB57" s="650"/>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2" t="str">
        <f>IF($L$16="", "", VLOOKUP(Z57,【参考】数式用!$A$2:$O$57,14,FALSE))</f>
        <v/>
      </c>
      <c r="AQ57" s="282" t="e">
        <f>VLOOKUP(Z57,【参考】数式用!$A$2:$O$57,15,FALSE)</f>
        <v>#N/A</v>
      </c>
    </row>
    <row r="58" spans="1:43" ht="49.9" customHeight="1">
      <c r="A58" s="649">
        <f t="shared" si="1"/>
        <v>19</v>
      </c>
      <c r="B58" s="663"/>
      <c r="C58" s="664"/>
      <c r="D58" s="664"/>
      <c r="E58" s="664"/>
      <c r="F58" s="664"/>
      <c r="G58" s="664"/>
      <c r="H58" s="664"/>
      <c r="I58" s="664"/>
      <c r="J58" s="664"/>
      <c r="K58" s="664"/>
      <c r="L58" s="665"/>
      <c r="M58" s="665"/>
      <c r="N58" s="665"/>
      <c r="O58" s="665"/>
      <c r="P58" s="665"/>
      <c r="Q58" s="718"/>
      <c r="R58" s="718"/>
      <c r="S58" s="718"/>
      <c r="T58" s="718"/>
      <c r="U58" s="718"/>
      <c r="V58" s="476"/>
      <c r="W58" s="650"/>
      <c r="X58" s="650"/>
      <c r="Y58" s="650"/>
      <c r="Z58" s="650"/>
      <c r="AA58" s="650"/>
      <c r="AB58" s="650"/>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2" t="str">
        <f>IF($L$16="", "", VLOOKUP(Z58,【参考】数式用!$A$2:$O$57,14,FALSE))</f>
        <v/>
      </c>
      <c r="AQ58" s="282" t="e">
        <f>VLOOKUP(Z58,【参考】数式用!$A$2:$O$57,15,FALSE)</f>
        <v>#N/A</v>
      </c>
    </row>
    <row r="59" spans="1:43" ht="49.9" customHeight="1">
      <c r="A59" s="649">
        <f t="shared" si="1"/>
        <v>20</v>
      </c>
      <c r="B59" s="663"/>
      <c r="C59" s="664"/>
      <c r="D59" s="664"/>
      <c r="E59" s="664"/>
      <c r="F59" s="664"/>
      <c r="G59" s="664"/>
      <c r="H59" s="664"/>
      <c r="I59" s="664"/>
      <c r="J59" s="664"/>
      <c r="K59" s="664"/>
      <c r="L59" s="665"/>
      <c r="M59" s="665"/>
      <c r="N59" s="665"/>
      <c r="O59" s="665"/>
      <c r="P59" s="665"/>
      <c r="Q59" s="718"/>
      <c r="R59" s="718"/>
      <c r="S59" s="718"/>
      <c r="T59" s="718"/>
      <c r="U59" s="718"/>
      <c r="V59" s="476"/>
      <c r="W59" s="650"/>
      <c r="X59" s="650"/>
      <c r="Y59" s="650"/>
      <c r="Z59" s="650"/>
      <c r="AA59" s="650"/>
      <c r="AB59" s="650"/>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2" t="str">
        <f>IF($L$16="", "", VLOOKUP(Z59,【参考】数式用!$A$2:$O$57,14,FALSE))</f>
        <v/>
      </c>
      <c r="AQ59" s="282" t="e">
        <f>VLOOKUP(Z59,【参考】数式用!$A$2:$O$57,15,FALSE)</f>
        <v>#N/A</v>
      </c>
    </row>
    <row r="60" spans="1:43" ht="49.9" customHeight="1">
      <c r="A60" s="649">
        <f t="shared" si="1"/>
        <v>21</v>
      </c>
      <c r="B60" s="663"/>
      <c r="C60" s="664"/>
      <c r="D60" s="664"/>
      <c r="E60" s="664"/>
      <c r="F60" s="664"/>
      <c r="G60" s="664"/>
      <c r="H60" s="664"/>
      <c r="I60" s="664"/>
      <c r="J60" s="664"/>
      <c r="K60" s="664"/>
      <c r="L60" s="665"/>
      <c r="M60" s="665"/>
      <c r="N60" s="665"/>
      <c r="O60" s="665"/>
      <c r="P60" s="665"/>
      <c r="Q60" s="718"/>
      <c r="R60" s="718"/>
      <c r="S60" s="718"/>
      <c r="T60" s="718"/>
      <c r="U60" s="718"/>
      <c r="V60" s="476"/>
      <c r="W60" s="650"/>
      <c r="X60" s="650"/>
      <c r="Y60" s="650"/>
      <c r="Z60" s="650"/>
      <c r="AA60" s="650"/>
      <c r="AB60" s="650"/>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2" t="str">
        <f>IF($L$16="", "", VLOOKUP(Z60,【参考】数式用!$A$2:$O$57,14,FALSE))</f>
        <v/>
      </c>
      <c r="AQ60" s="282" t="e">
        <f>VLOOKUP(Z60,【参考】数式用!$A$2:$O$57,15,FALSE)</f>
        <v>#N/A</v>
      </c>
    </row>
    <row r="61" spans="1:43" ht="49.9" customHeight="1">
      <c r="A61" s="649">
        <f t="shared" si="1"/>
        <v>22</v>
      </c>
      <c r="B61" s="663"/>
      <c r="C61" s="664"/>
      <c r="D61" s="664"/>
      <c r="E61" s="664"/>
      <c r="F61" s="664"/>
      <c r="G61" s="664"/>
      <c r="H61" s="664"/>
      <c r="I61" s="664"/>
      <c r="J61" s="664"/>
      <c r="K61" s="664"/>
      <c r="L61" s="665"/>
      <c r="M61" s="665"/>
      <c r="N61" s="665"/>
      <c r="O61" s="665"/>
      <c r="P61" s="665"/>
      <c r="Q61" s="718"/>
      <c r="R61" s="718"/>
      <c r="S61" s="718"/>
      <c r="T61" s="718"/>
      <c r="U61" s="718"/>
      <c r="V61" s="476"/>
      <c r="W61" s="650"/>
      <c r="X61" s="650"/>
      <c r="Y61" s="650"/>
      <c r="Z61" s="650"/>
      <c r="AA61" s="650"/>
      <c r="AB61" s="650"/>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2" t="str">
        <f>IF($L$16="", "", VLOOKUP(Z61,【参考】数式用!$A$2:$O$57,14,FALSE))</f>
        <v/>
      </c>
      <c r="AQ61" s="282" t="e">
        <f>VLOOKUP(Z61,【参考】数式用!$A$2:$O$57,15,FALSE)</f>
        <v>#N/A</v>
      </c>
    </row>
    <row r="62" spans="1:43" ht="49.9" customHeight="1">
      <c r="A62" s="649">
        <f t="shared" si="1"/>
        <v>23</v>
      </c>
      <c r="B62" s="663"/>
      <c r="C62" s="664"/>
      <c r="D62" s="664"/>
      <c r="E62" s="664"/>
      <c r="F62" s="664"/>
      <c r="G62" s="664"/>
      <c r="H62" s="664"/>
      <c r="I62" s="664"/>
      <c r="J62" s="664"/>
      <c r="K62" s="664"/>
      <c r="L62" s="665"/>
      <c r="M62" s="665"/>
      <c r="N62" s="665"/>
      <c r="O62" s="665"/>
      <c r="P62" s="665"/>
      <c r="Q62" s="718"/>
      <c r="R62" s="718"/>
      <c r="S62" s="718"/>
      <c r="T62" s="718"/>
      <c r="U62" s="718"/>
      <c r="V62" s="476"/>
      <c r="W62" s="650"/>
      <c r="X62" s="650"/>
      <c r="Y62" s="650"/>
      <c r="Z62" s="650"/>
      <c r="AA62" s="650"/>
      <c r="AB62" s="650"/>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2" t="str">
        <f>IF($L$16="", "", VLOOKUP(Z62,【参考】数式用!$A$2:$O$57,14,FALSE))</f>
        <v/>
      </c>
      <c r="AQ62" s="282" t="e">
        <f>VLOOKUP(Z62,【参考】数式用!$A$2:$O$57,15,FALSE)</f>
        <v>#N/A</v>
      </c>
    </row>
    <row r="63" spans="1:43" ht="49.9" customHeight="1">
      <c r="A63" s="649">
        <f t="shared" si="1"/>
        <v>24</v>
      </c>
      <c r="B63" s="663"/>
      <c r="C63" s="664"/>
      <c r="D63" s="664"/>
      <c r="E63" s="664"/>
      <c r="F63" s="664"/>
      <c r="G63" s="664"/>
      <c r="H63" s="664"/>
      <c r="I63" s="664"/>
      <c r="J63" s="664"/>
      <c r="K63" s="664"/>
      <c r="L63" s="665"/>
      <c r="M63" s="665"/>
      <c r="N63" s="665"/>
      <c r="O63" s="665"/>
      <c r="P63" s="665"/>
      <c r="Q63" s="718"/>
      <c r="R63" s="718"/>
      <c r="S63" s="718"/>
      <c r="T63" s="718"/>
      <c r="U63" s="718"/>
      <c r="V63" s="476"/>
      <c r="W63" s="650"/>
      <c r="X63" s="650"/>
      <c r="Y63" s="650"/>
      <c r="Z63" s="650"/>
      <c r="AA63" s="650"/>
      <c r="AB63" s="650"/>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2" t="str">
        <f>IF($L$16="", "", VLOOKUP(Z63,【参考】数式用!$A$2:$O$57,14,FALSE))</f>
        <v/>
      </c>
      <c r="AQ63" s="282" t="e">
        <f>VLOOKUP(Z63,【参考】数式用!$A$2:$O$57,15,FALSE)</f>
        <v>#N/A</v>
      </c>
    </row>
    <row r="64" spans="1:43" ht="49.9" customHeight="1">
      <c r="A64" s="649">
        <f t="shared" si="1"/>
        <v>25</v>
      </c>
      <c r="B64" s="663"/>
      <c r="C64" s="664"/>
      <c r="D64" s="664"/>
      <c r="E64" s="664"/>
      <c r="F64" s="664"/>
      <c r="G64" s="664"/>
      <c r="H64" s="664"/>
      <c r="I64" s="664"/>
      <c r="J64" s="664"/>
      <c r="K64" s="664"/>
      <c r="L64" s="665"/>
      <c r="M64" s="665"/>
      <c r="N64" s="665"/>
      <c r="O64" s="665"/>
      <c r="P64" s="665"/>
      <c r="Q64" s="718"/>
      <c r="R64" s="718"/>
      <c r="S64" s="718"/>
      <c r="T64" s="718"/>
      <c r="U64" s="718"/>
      <c r="V64" s="476"/>
      <c r="W64" s="650"/>
      <c r="X64" s="650"/>
      <c r="Y64" s="650"/>
      <c r="Z64" s="650"/>
      <c r="AA64" s="650"/>
      <c r="AB64" s="650"/>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2" t="str">
        <f>IF($L$16="", "", VLOOKUP(Z64,【参考】数式用!$A$2:$O$57,14,FALSE))</f>
        <v/>
      </c>
      <c r="AQ64" s="282" t="e">
        <f>VLOOKUP(Z64,【参考】数式用!$A$2:$O$57,15,FALSE)</f>
        <v>#N/A</v>
      </c>
    </row>
    <row r="65" spans="1:43" ht="49.9" customHeight="1">
      <c r="A65" s="649">
        <f t="shared" si="1"/>
        <v>26</v>
      </c>
      <c r="B65" s="663"/>
      <c r="C65" s="664"/>
      <c r="D65" s="664"/>
      <c r="E65" s="664"/>
      <c r="F65" s="664"/>
      <c r="G65" s="664"/>
      <c r="H65" s="664"/>
      <c r="I65" s="664"/>
      <c r="J65" s="664"/>
      <c r="K65" s="664"/>
      <c r="L65" s="665"/>
      <c r="M65" s="665"/>
      <c r="N65" s="665"/>
      <c r="O65" s="665"/>
      <c r="P65" s="665"/>
      <c r="Q65" s="718"/>
      <c r="R65" s="718"/>
      <c r="S65" s="718"/>
      <c r="T65" s="718"/>
      <c r="U65" s="718"/>
      <c r="V65" s="476"/>
      <c r="W65" s="650"/>
      <c r="X65" s="650"/>
      <c r="Y65" s="650"/>
      <c r="Z65" s="650"/>
      <c r="AA65" s="650"/>
      <c r="AB65" s="650"/>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2" t="str">
        <f>IF($L$16="", "", VLOOKUP(Z65,【参考】数式用!$A$2:$O$57,14,FALSE))</f>
        <v/>
      </c>
      <c r="AQ65" s="282" t="e">
        <f>VLOOKUP(Z65,【参考】数式用!$A$2:$O$57,15,FALSE)</f>
        <v>#N/A</v>
      </c>
    </row>
    <row r="66" spans="1:43" ht="49.9" customHeight="1">
      <c r="A66" s="649">
        <f t="shared" si="1"/>
        <v>27</v>
      </c>
      <c r="B66" s="663"/>
      <c r="C66" s="664"/>
      <c r="D66" s="664"/>
      <c r="E66" s="664"/>
      <c r="F66" s="664"/>
      <c r="G66" s="664"/>
      <c r="H66" s="664"/>
      <c r="I66" s="664"/>
      <c r="J66" s="664"/>
      <c r="K66" s="664"/>
      <c r="L66" s="665"/>
      <c r="M66" s="665"/>
      <c r="N66" s="665"/>
      <c r="O66" s="665"/>
      <c r="P66" s="665"/>
      <c r="Q66" s="718"/>
      <c r="R66" s="718"/>
      <c r="S66" s="718"/>
      <c r="T66" s="718"/>
      <c r="U66" s="718"/>
      <c r="V66" s="476"/>
      <c r="W66" s="650"/>
      <c r="X66" s="650"/>
      <c r="Y66" s="650"/>
      <c r="Z66" s="650"/>
      <c r="AA66" s="650"/>
      <c r="AB66" s="650"/>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2" t="str">
        <f>IF($L$16="", "", VLOOKUP(Z66,【参考】数式用!$A$2:$O$57,14,FALSE))</f>
        <v/>
      </c>
      <c r="AQ66" s="282" t="e">
        <f>VLOOKUP(Z66,【参考】数式用!$A$2:$O$57,15,FALSE)</f>
        <v>#N/A</v>
      </c>
    </row>
    <row r="67" spans="1:43" ht="49.9" customHeight="1">
      <c r="A67" s="649">
        <f t="shared" si="1"/>
        <v>28</v>
      </c>
      <c r="B67" s="663"/>
      <c r="C67" s="664"/>
      <c r="D67" s="664"/>
      <c r="E67" s="664"/>
      <c r="F67" s="664"/>
      <c r="G67" s="664"/>
      <c r="H67" s="664"/>
      <c r="I67" s="664"/>
      <c r="J67" s="664"/>
      <c r="K67" s="664"/>
      <c r="L67" s="665"/>
      <c r="M67" s="665"/>
      <c r="N67" s="665"/>
      <c r="O67" s="665"/>
      <c r="P67" s="665"/>
      <c r="Q67" s="718"/>
      <c r="R67" s="718"/>
      <c r="S67" s="718"/>
      <c r="T67" s="718"/>
      <c r="U67" s="718"/>
      <c r="V67" s="476"/>
      <c r="W67" s="650"/>
      <c r="X67" s="650"/>
      <c r="Y67" s="650"/>
      <c r="Z67" s="650"/>
      <c r="AA67" s="650"/>
      <c r="AB67" s="650"/>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2" t="str">
        <f>IF($L$16="", "", VLOOKUP(Z67,【参考】数式用!$A$2:$O$57,14,FALSE))</f>
        <v/>
      </c>
      <c r="AQ67" s="282" t="e">
        <f>VLOOKUP(Z67,【参考】数式用!$A$2:$O$57,15,FALSE)</f>
        <v>#N/A</v>
      </c>
    </row>
    <row r="68" spans="1:43" ht="49.9" customHeight="1">
      <c r="A68" s="649">
        <f t="shared" si="1"/>
        <v>29</v>
      </c>
      <c r="B68" s="663"/>
      <c r="C68" s="664"/>
      <c r="D68" s="664"/>
      <c r="E68" s="664"/>
      <c r="F68" s="664"/>
      <c r="G68" s="664"/>
      <c r="H68" s="664"/>
      <c r="I68" s="664"/>
      <c r="J68" s="664"/>
      <c r="K68" s="664"/>
      <c r="L68" s="665"/>
      <c r="M68" s="665"/>
      <c r="N68" s="665"/>
      <c r="O68" s="665"/>
      <c r="P68" s="665"/>
      <c r="Q68" s="718"/>
      <c r="R68" s="718"/>
      <c r="S68" s="718"/>
      <c r="T68" s="718"/>
      <c r="U68" s="718"/>
      <c r="V68" s="476"/>
      <c r="W68" s="650"/>
      <c r="X68" s="650"/>
      <c r="Y68" s="650"/>
      <c r="Z68" s="650"/>
      <c r="AA68" s="650"/>
      <c r="AB68" s="650"/>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2" t="str">
        <f>IF($L$16="", "", VLOOKUP(Z68,【参考】数式用!$A$2:$O$57,14,FALSE))</f>
        <v/>
      </c>
      <c r="AQ68" s="282" t="e">
        <f>VLOOKUP(Z68,【参考】数式用!$A$2:$O$57,15,FALSE)</f>
        <v>#N/A</v>
      </c>
    </row>
    <row r="69" spans="1:43" ht="49.9" customHeight="1">
      <c r="A69" s="649">
        <f t="shared" si="1"/>
        <v>30</v>
      </c>
      <c r="B69" s="663"/>
      <c r="C69" s="664"/>
      <c r="D69" s="664"/>
      <c r="E69" s="664"/>
      <c r="F69" s="664"/>
      <c r="G69" s="664"/>
      <c r="H69" s="664"/>
      <c r="I69" s="664"/>
      <c r="J69" s="664"/>
      <c r="K69" s="664"/>
      <c r="L69" s="665"/>
      <c r="M69" s="665"/>
      <c r="N69" s="665"/>
      <c r="O69" s="665"/>
      <c r="P69" s="665"/>
      <c r="Q69" s="718"/>
      <c r="R69" s="718"/>
      <c r="S69" s="718"/>
      <c r="T69" s="718"/>
      <c r="U69" s="718"/>
      <c r="V69" s="476"/>
      <c r="W69" s="650"/>
      <c r="X69" s="650"/>
      <c r="Y69" s="650"/>
      <c r="Z69" s="650"/>
      <c r="AA69" s="650"/>
      <c r="AB69" s="650"/>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2" t="str">
        <f>IF($L$16="", "", VLOOKUP(Z69,【参考】数式用!$A$2:$O$57,14,FALSE))</f>
        <v/>
      </c>
      <c r="AQ69" s="282" t="e">
        <f>VLOOKUP(Z69,【参考】数式用!$A$2:$O$57,15,FALSE)</f>
        <v>#N/A</v>
      </c>
    </row>
    <row r="70" spans="1:43" ht="49.9" customHeight="1">
      <c r="A70" s="649">
        <f t="shared" si="1"/>
        <v>31</v>
      </c>
      <c r="B70" s="663"/>
      <c r="C70" s="664"/>
      <c r="D70" s="664"/>
      <c r="E70" s="664"/>
      <c r="F70" s="664"/>
      <c r="G70" s="664"/>
      <c r="H70" s="664"/>
      <c r="I70" s="664"/>
      <c r="J70" s="664"/>
      <c r="K70" s="664"/>
      <c r="L70" s="665"/>
      <c r="M70" s="665"/>
      <c r="N70" s="665"/>
      <c r="O70" s="665"/>
      <c r="P70" s="665"/>
      <c r="Q70" s="718"/>
      <c r="R70" s="718"/>
      <c r="S70" s="718"/>
      <c r="T70" s="718"/>
      <c r="U70" s="718"/>
      <c r="V70" s="476"/>
      <c r="W70" s="650"/>
      <c r="X70" s="650"/>
      <c r="Y70" s="650"/>
      <c r="Z70" s="650"/>
      <c r="AA70" s="650"/>
      <c r="AB70" s="650"/>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2" t="str">
        <f>IF($L$16="", "", VLOOKUP(Z70,【参考】数式用!$A$2:$O$57,14,FALSE))</f>
        <v/>
      </c>
      <c r="AQ70" s="282" t="e">
        <f>VLOOKUP(Z70,【参考】数式用!$A$2:$O$57,15,FALSE)</f>
        <v>#N/A</v>
      </c>
    </row>
    <row r="71" spans="1:43" ht="49.9" customHeight="1">
      <c r="A71" s="649">
        <f t="shared" si="1"/>
        <v>32</v>
      </c>
      <c r="B71" s="663"/>
      <c r="C71" s="664"/>
      <c r="D71" s="664"/>
      <c r="E71" s="664"/>
      <c r="F71" s="664"/>
      <c r="G71" s="664"/>
      <c r="H71" s="664"/>
      <c r="I71" s="664"/>
      <c r="J71" s="664"/>
      <c r="K71" s="664"/>
      <c r="L71" s="665"/>
      <c r="M71" s="665"/>
      <c r="N71" s="665"/>
      <c r="O71" s="665"/>
      <c r="P71" s="665"/>
      <c r="Q71" s="718"/>
      <c r="R71" s="718"/>
      <c r="S71" s="718"/>
      <c r="T71" s="718"/>
      <c r="U71" s="718"/>
      <c r="V71" s="476"/>
      <c r="W71" s="650"/>
      <c r="X71" s="650"/>
      <c r="Y71" s="650"/>
      <c r="Z71" s="650"/>
      <c r="AA71" s="650"/>
      <c r="AB71" s="650"/>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2" t="str">
        <f>IF($L$16="", "", VLOOKUP(Z71,【参考】数式用!$A$2:$O$57,14,FALSE))</f>
        <v/>
      </c>
      <c r="AQ71" s="282" t="e">
        <f>VLOOKUP(Z71,【参考】数式用!$A$2:$O$57,15,FALSE)</f>
        <v>#N/A</v>
      </c>
    </row>
    <row r="72" spans="1:43" ht="49.9" customHeight="1">
      <c r="A72" s="649">
        <f t="shared" si="1"/>
        <v>33</v>
      </c>
      <c r="B72" s="663"/>
      <c r="C72" s="664"/>
      <c r="D72" s="664"/>
      <c r="E72" s="664"/>
      <c r="F72" s="664"/>
      <c r="G72" s="664"/>
      <c r="H72" s="664"/>
      <c r="I72" s="664"/>
      <c r="J72" s="664"/>
      <c r="K72" s="664"/>
      <c r="L72" s="665"/>
      <c r="M72" s="665"/>
      <c r="N72" s="665"/>
      <c r="O72" s="665"/>
      <c r="P72" s="665"/>
      <c r="Q72" s="718"/>
      <c r="R72" s="718"/>
      <c r="S72" s="718"/>
      <c r="T72" s="718"/>
      <c r="U72" s="718"/>
      <c r="V72" s="476"/>
      <c r="W72" s="650"/>
      <c r="X72" s="650"/>
      <c r="Y72" s="650"/>
      <c r="Z72" s="650"/>
      <c r="AA72" s="650"/>
      <c r="AB72" s="650"/>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2" t="str">
        <f>IF($L$16="", "", VLOOKUP(Z72,【参考】数式用!$A$2:$O$57,14,FALSE))</f>
        <v/>
      </c>
      <c r="AQ72" s="282" t="e">
        <f>VLOOKUP(Z72,【参考】数式用!$A$2:$O$57,15,FALSE)</f>
        <v>#N/A</v>
      </c>
    </row>
    <row r="73" spans="1:43" ht="49.9" customHeight="1">
      <c r="A73" s="649">
        <f t="shared" si="1"/>
        <v>34</v>
      </c>
      <c r="B73" s="663"/>
      <c r="C73" s="664"/>
      <c r="D73" s="664"/>
      <c r="E73" s="664"/>
      <c r="F73" s="664"/>
      <c r="G73" s="664"/>
      <c r="H73" s="664"/>
      <c r="I73" s="664"/>
      <c r="J73" s="664"/>
      <c r="K73" s="664"/>
      <c r="L73" s="665"/>
      <c r="M73" s="665"/>
      <c r="N73" s="665"/>
      <c r="O73" s="665"/>
      <c r="P73" s="665"/>
      <c r="Q73" s="718"/>
      <c r="R73" s="718"/>
      <c r="S73" s="718"/>
      <c r="T73" s="718"/>
      <c r="U73" s="718"/>
      <c r="V73" s="476"/>
      <c r="W73" s="650"/>
      <c r="X73" s="650"/>
      <c r="Y73" s="650"/>
      <c r="Z73" s="650"/>
      <c r="AA73" s="650"/>
      <c r="AB73" s="650"/>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2" t="str">
        <f>IF($L$16="", "", VLOOKUP(Z73,【参考】数式用!$A$2:$O$57,14,FALSE))</f>
        <v/>
      </c>
      <c r="AQ73" s="282" t="e">
        <f>VLOOKUP(Z73,【参考】数式用!$A$2:$O$57,15,FALSE)</f>
        <v>#N/A</v>
      </c>
    </row>
    <row r="74" spans="1:43" ht="49.9" customHeight="1">
      <c r="A74" s="649">
        <f t="shared" si="1"/>
        <v>35</v>
      </c>
      <c r="B74" s="663"/>
      <c r="C74" s="664"/>
      <c r="D74" s="664"/>
      <c r="E74" s="664"/>
      <c r="F74" s="664"/>
      <c r="G74" s="664"/>
      <c r="H74" s="664"/>
      <c r="I74" s="664"/>
      <c r="J74" s="664"/>
      <c r="K74" s="664"/>
      <c r="L74" s="665"/>
      <c r="M74" s="665"/>
      <c r="N74" s="665"/>
      <c r="O74" s="665"/>
      <c r="P74" s="665"/>
      <c r="Q74" s="718"/>
      <c r="R74" s="718"/>
      <c r="S74" s="718"/>
      <c r="T74" s="718"/>
      <c r="U74" s="718"/>
      <c r="V74" s="476"/>
      <c r="W74" s="650"/>
      <c r="X74" s="650"/>
      <c r="Y74" s="650"/>
      <c r="Z74" s="650"/>
      <c r="AA74" s="650"/>
      <c r="AB74" s="650"/>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2" t="str">
        <f>IF($L$16="", "", VLOOKUP(Z74,【参考】数式用!$A$2:$O$57,14,FALSE))</f>
        <v/>
      </c>
      <c r="AQ74" s="282" t="e">
        <f>VLOOKUP(Z74,【参考】数式用!$A$2:$O$57,15,FALSE)</f>
        <v>#N/A</v>
      </c>
    </row>
    <row r="75" spans="1:43" ht="49.9" customHeight="1">
      <c r="A75" s="649">
        <f t="shared" si="1"/>
        <v>36</v>
      </c>
      <c r="B75" s="663"/>
      <c r="C75" s="664"/>
      <c r="D75" s="664"/>
      <c r="E75" s="664"/>
      <c r="F75" s="664"/>
      <c r="G75" s="664"/>
      <c r="H75" s="664"/>
      <c r="I75" s="664"/>
      <c r="J75" s="664"/>
      <c r="K75" s="664"/>
      <c r="L75" s="665"/>
      <c r="M75" s="665"/>
      <c r="N75" s="665"/>
      <c r="O75" s="665"/>
      <c r="P75" s="665"/>
      <c r="Q75" s="718"/>
      <c r="R75" s="718"/>
      <c r="S75" s="718"/>
      <c r="T75" s="718"/>
      <c r="U75" s="718"/>
      <c r="V75" s="476"/>
      <c r="W75" s="650"/>
      <c r="X75" s="650"/>
      <c r="Y75" s="650"/>
      <c r="Z75" s="650"/>
      <c r="AA75" s="650"/>
      <c r="AB75" s="650"/>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2" t="str">
        <f>IF($L$16="", "", VLOOKUP(Z75,【参考】数式用!$A$2:$O$57,14,FALSE))</f>
        <v/>
      </c>
      <c r="AQ75" s="282" t="e">
        <f>VLOOKUP(Z75,【参考】数式用!$A$2:$O$57,15,FALSE)</f>
        <v>#N/A</v>
      </c>
    </row>
    <row r="76" spans="1:43" ht="49.9" customHeight="1">
      <c r="A76" s="649">
        <f t="shared" si="1"/>
        <v>37</v>
      </c>
      <c r="B76" s="663"/>
      <c r="C76" s="664"/>
      <c r="D76" s="664"/>
      <c r="E76" s="664"/>
      <c r="F76" s="664"/>
      <c r="G76" s="664"/>
      <c r="H76" s="664"/>
      <c r="I76" s="664"/>
      <c r="J76" s="664"/>
      <c r="K76" s="664"/>
      <c r="L76" s="665"/>
      <c r="M76" s="665"/>
      <c r="N76" s="665"/>
      <c r="O76" s="665"/>
      <c r="P76" s="665"/>
      <c r="Q76" s="718"/>
      <c r="R76" s="718"/>
      <c r="S76" s="718"/>
      <c r="T76" s="718"/>
      <c r="U76" s="718"/>
      <c r="V76" s="476"/>
      <c r="W76" s="650"/>
      <c r="X76" s="650"/>
      <c r="Y76" s="650"/>
      <c r="Z76" s="650"/>
      <c r="AA76" s="650"/>
      <c r="AB76" s="650"/>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2" t="str">
        <f>IF($L$16="", "", VLOOKUP(Z76,【参考】数式用!$A$2:$O$57,14,FALSE))</f>
        <v/>
      </c>
      <c r="AQ76" s="282" t="e">
        <f>VLOOKUP(Z76,【参考】数式用!$A$2:$O$57,15,FALSE)</f>
        <v>#N/A</v>
      </c>
    </row>
    <row r="77" spans="1:43" ht="49.9" customHeight="1">
      <c r="A77" s="649">
        <f t="shared" si="1"/>
        <v>38</v>
      </c>
      <c r="B77" s="663"/>
      <c r="C77" s="664"/>
      <c r="D77" s="664"/>
      <c r="E77" s="664"/>
      <c r="F77" s="664"/>
      <c r="G77" s="664"/>
      <c r="H77" s="664"/>
      <c r="I77" s="664"/>
      <c r="J77" s="664"/>
      <c r="K77" s="664"/>
      <c r="L77" s="665"/>
      <c r="M77" s="665"/>
      <c r="N77" s="665"/>
      <c r="O77" s="665"/>
      <c r="P77" s="665"/>
      <c r="Q77" s="718"/>
      <c r="R77" s="718"/>
      <c r="S77" s="718"/>
      <c r="T77" s="718"/>
      <c r="U77" s="718"/>
      <c r="V77" s="476"/>
      <c r="W77" s="650"/>
      <c r="X77" s="650"/>
      <c r="Y77" s="650"/>
      <c r="Z77" s="650"/>
      <c r="AA77" s="650"/>
      <c r="AB77" s="650"/>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2" t="str">
        <f>IF($L$16="", "", VLOOKUP(Z77,【参考】数式用!$A$2:$O$57,14,FALSE))</f>
        <v/>
      </c>
      <c r="AQ77" s="282" t="e">
        <f>VLOOKUP(Z77,【参考】数式用!$A$2:$O$57,15,FALSE)</f>
        <v>#N/A</v>
      </c>
    </row>
    <row r="78" spans="1:43" ht="49.9" customHeight="1">
      <c r="A78" s="649">
        <f t="shared" si="1"/>
        <v>39</v>
      </c>
      <c r="B78" s="663"/>
      <c r="C78" s="664"/>
      <c r="D78" s="664"/>
      <c r="E78" s="664"/>
      <c r="F78" s="664"/>
      <c r="G78" s="664"/>
      <c r="H78" s="664"/>
      <c r="I78" s="664"/>
      <c r="J78" s="664"/>
      <c r="K78" s="664"/>
      <c r="L78" s="665"/>
      <c r="M78" s="665"/>
      <c r="N78" s="665"/>
      <c r="O78" s="665"/>
      <c r="P78" s="665"/>
      <c r="Q78" s="718"/>
      <c r="R78" s="718"/>
      <c r="S78" s="718"/>
      <c r="T78" s="718"/>
      <c r="U78" s="718"/>
      <c r="V78" s="476"/>
      <c r="W78" s="650"/>
      <c r="X78" s="650"/>
      <c r="Y78" s="650"/>
      <c r="Z78" s="650"/>
      <c r="AA78" s="650"/>
      <c r="AB78" s="650"/>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2" t="str">
        <f>IF($L$16="", "", VLOOKUP(Z78,【参考】数式用!$A$2:$O$57,14,FALSE))</f>
        <v/>
      </c>
      <c r="AQ78" s="282" t="e">
        <f>VLOOKUP(Z78,【参考】数式用!$A$2:$O$57,15,FALSE)</f>
        <v>#N/A</v>
      </c>
    </row>
    <row r="79" spans="1:43" ht="49.9" customHeight="1">
      <c r="A79" s="649">
        <f t="shared" si="1"/>
        <v>40</v>
      </c>
      <c r="B79" s="663"/>
      <c r="C79" s="664"/>
      <c r="D79" s="664"/>
      <c r="E79" s="664"/>
      <c r="F79" s="664"/>
      <c r="G79" s="664"/>
      <c r="H79" s="664"/>
      <c r="I79" s="664"/>
      <c r="J79" s="664"/>
      <c r="K79" s="664"/>
      <c r="L79" s="665"/>
      <c r="M79" s="665"/>
      <c r="N79" s="665"/>
      <c r="O79" s="665"/>
      <c r="P79" s="665"/>
      <c r="Q79" s="718"/>
      <c r="R79" s="718"/>
      <c r="S79" s="718"/>
      <c r="T79" s="718"/>
      <c r="U79" s="718"/>
      <c r="V79" s="476"/>
      <c r="W79" s="650"/>
      <c r="X79" s="650"/>
      <c r="Y79" s="650"/>
      <c r="Z79" s="650"/>
      <c r="AA79" s="650"/>
      <c r="AB79" s="650"/>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2" t="str">
        <f>IF($L$16="", "", VLOOKUP(Z79,【参考】数式用!$A$2:$O$57,14,FALSE))</f>
        <v/>
      </c>
      <c r="AQ79" s="282" t="e">
        <f>VLOOKUP(Z79,【参考】数式用!$A$2:$O$57,15,FALSE)</f>
        <v>#N/A</v>
      </c>
    </row>
    <row r="80" spans="1:43" ht="49.9" customHeight="1">
      <c r="A80" s="649">
        <f t="shared" si="1"/>
        <v>41</v>
      </c>
      <c r="B80" s="663"/>
      <c r="C80" s="664"/>
      <c r="D80" s="664"/>
      <c r="E80" s="664"/>
      <c r="F80" s="664"/>
      <c r="G80" s="664"/>
      <c r="H80" s="664"/>
      <c r="I80" s="664"/>
      <c r="J80" s="664"/>
      <c r="K80" s="664"/>
      <c r="L80" s="665"/>
      <c r="M80" s="665"/>
      <c r="N80" s="665"/>
      <c r="O80" s="665"/>
      <c r="P80" s="665"/>
      <c r="Q80" s="718"/>
      <c r="R80" s="718"/>
      <c r="S80" s="718"/>
      <c r="T80" s="718"/>
      <c r="U80" s="718"/>
      <c r="V80" s="476"/>
      <c r="W80" s="650"/>
      <c r="X80" s="650"/>
      <c r="Y80" s="650"/>
      <c r="Z80" s="650"/>
      <c r="AA80" s="650"/>
      <c r="AB80" s="650"/>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2" t="str">
        <f>IF($L$16="", "", VLOOKUP(Z80,【参考】数式用!$A$2:$O$57,14,FALSE))</f>
        <v/>
      </c>
      <c r="AQ80" s="282" t="e">
        <f>VLOOKUP(Z80,【参考】数式用!$A$2:$O$57,15,FALSE)</f>
        <v>#N/A</v>
      </c>
    </row>
    <row r="81" spans="1:43" ht="49.9" customHeight="1">
      <c r="A81" s="649">
        <f t="shared" si="1"/>
        <v>42</v>
      </c>
      <c r="B81" s="663"/>
      <c r="C81" s="664"/>
      <c r="D81" s="664"/>
      <c r="E81" s="664"/>
      <c r="F81" s="664"/>
      <c r="G81" s="664"/>
      <c r="H81" s="664"/>
      <c r="I81" s="664"/>
      <c r="J81" s="664"/>
      <c r="K81" s="664"/>
      <c r="L81" s="665"/>
      <c r="M81" s="665"/>
      <c r="N81" s="665"/>
      <c r="O81" s="665"/>
      <c r="P81" s="665"/>
      <c r="Q81" s="718"/>
      <c r="R81" s="718"/>
      <c r="S81" s="718"/>
      <c r="T81" s="718"/>
      <c r="U81" s="718"/>
      <c r="V81" s="476"/>
      <c r="W81" s="650"/>
      <c r="X81" s="650"/>
      <c r="Y81" s="650"/>
      <c r="Z81" s="650"/>
      <c r="AA81" s="650"/>
      <c r="AB81" s="650"/>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2" t="str">
        <f>IF($L$16="", "", VLOOKUP(Z81,【参考】数式用!$A$2:$O$57,14,FALSE))</f>
        <v/>
      </c>
      <c r="AQ81" s="282" t="e">
        <f>VLOOKUP(Z81,【参考】数式用!$A$2:$O$57,15,FALSE)</f>
        <v>#N/A</v>
      </c>
    </row>
    <row r="82" spans="1:43" ht="49.9" customHeight="1">
      <c r="A82" s="649">
        <f t="shared" si="1"/>
        <v>43</v>
      </c>
      <c r="B82" s="663"/>
      <c r="C82" s="664"/>
      <c r="D82" s="664"/>
      <c r="E82" s="664"/>
      <c r="F82" s="664"/>
      <c r="G82" s="664"/>
      <c r="H82" s="664"/>
      <c r="I82" s="664"/>
      <c r="J82" s="664"/>
      <c r="K82" s="664"/>
      <c r="L82" s="665"/>
      <c r="M82" s="665"/>
      <c r="N82" s="665"/>
      <c r="O82" s="665"/>
      <c r="P82" s="665"/>
      <c r="Q82" s="718"/>
      <c r="R82" s="718"/>
      <c r="S82" s="718"/>
      <c r="T82" s="718"/>
      <c r="U82" s="718"/>
      <c r="V82" s="476"/>
      <c r="W82" s="650"/>
      <c r="X82" s="650"/>
      <c r="Y82" s="650"/>
      <c r="Z82" s="650"/>
      <c r="AA82" s="650"/>
      <c r="AB82" s="650"/>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2" t="str">
        <f>IF($L$16="", "", VLOOKUP(Z82,【参考】数式用!$A$2:$O$57,14,FALSE))</f>
        <v/>
      </c>
      <c r="AQ82" s="282" t="e">
        <f>VLOOKUP(Z82,【参考】数式用!$A$2:$O$57,15,FALSE)</f>
        <v>#N/A</v>
      </c>
    </row>
    <row r="83" spans="1:43" ht="49.9" customHeight="1">
      <c r="A83" s="649">
        <f t="shared" si="1"/>
        <v>44</v>
      </c>
      <c r="B83" s="663"/>
      <c r="C83" s="664"/>
      <c r="D83" s="664"/>
      <c r="E83" s="664"/>
      <c r="F83" s="664"/>
      <c r="G83" s="664"/>
      <c r="H83" s="664"/>
      <c r="I83" s="664"/>
      <c r="J83" s="664"/>
      <c r="K83" s="664"/>
      <c r="L83" s="665"/>
      <c r="M83" s="665"/>
      <c r="N83" s="665"/>
      <c r="O83" s="665"/>
      <c r="P83" s="665"/>
      <c r="Q83" s="718"/>
      <c r="R83" s="718"/>
      <c r="S83" s="718"/>
      <c r="T83" s="718"/>
      <c r="U83" s="718"/>
      <c r="V83" s="476"/>
      <c r="W83" s="650"/>
      <c r="X83" s="650"/>
      <c r="Y83" s="650"/>
      <c r="Z83" s="650"/>
      <c r="AA83" s="650"/>
      <c r="AB83" s="650"/>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2" t="str">
        <f>IF($L$16="", "", VLOOKUP(Z83,【参考】数式用!$A$2:$O$57,14,FALSE))</f>
        <v/>
      </c>
      <c r="AQ83" s="282" t="e">
        <f>VLOOKUP(Z83,【参考】数式用!$A$2:$O$57,15,FALSE)</f>
        <v>#N/A</v>
      </c>
    </row>
    <row r="84" spans="1:43" ht="49.9" customHeight="1">
      <c r="A84" s="649">
        <f t="shared" si="1"/>
        <v>45</v>
      </c>
      <c r="B84" s="663"/>
      <c r="C84" s="664"/>
      <c r="D84" s="664"/>
      <c r="E84" s="664"/>
      <c r="F84" s="664"/>
      <c r="G84" s="664"/>
      <c r="H84" s="664"/>
      <c r="I84" s="664"/>
      <c r="J84" s="664"/>
      <c r="K84" s="664"/>
      <c r="L84" s="665"/>
      <c r="M84" s="665"/>
      <c r="N84" s="665"/>
      <c r="O84" s="665"/>
      <c r="P84" s="665"/>
      <c r="Q84" s="718"/>
      <c r="R84" s="718"/>
      <c r="S84" s="718"/>
      <c r="T84" s="718"/>
      <c r="U84" s="718"/>
      <c r="V84" s="476"/>
      <c r="W84" s="650"/>
      <c r="X84" s="650"/>
      <c r="Y84" s="650"/>
      <c r="Z84" s="650"/>
      <c r="AA84" s="650"/>
      <c r="AB84" s="650"/>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2" t="str">
        <f>IF($L$16="", "", VLOOKUP(Z84,【参考】数式用!$A$2:$O$57,14,FALSE))</f>
        <v/>
      </c>
      <c r="AQ84" s="282" t="e">
        <f>VLOOKUP(Z84,【参考】数式用!$A$2:$O$57,15,FALSE)</f>
        <v>#N/A</v>
      </c>
    </row>
    <row r="85" spans="1:43" ht="49.9" customHeight="1">
      <c r="A85" s="649">
        <f t="shared" si="1"/>
        <v>46</v>
      </c>
      <c r="B85" s="663"/>
      <c r="C85" s="664"/>
      <c r="D85" s="664"/>
      <c r="E85" s="664"/>
      <c r="F85" s="664"/>
      <c r="G85" s="664"/>
      <c r="H85" s="664"/>
      <c r="I85" s="664"/>
      <c r="J85" s="664"/>
      <c r="K85" s="664"/>
      <c r="L85" s="665"/>
      <c r="M85" s="665"/>
      <c r="N85" s="665"/>
      <c r="O85" s="665"/>
      <c r="P85" s="665"/>
      <c r="Q85" s="718"/>
      <c r="R85" s="718"/>
      <c r="S85" s="718"/>
      <c r="T85" s="718"/>
      <c r="U85" s="718"/>
      <c r="V85" s="476"/>
      <c r="W85" s="650"/>
      <c r="X85" s="650"/>
      <c r="Y85" s="650"/>
      <c r="Z85" s="650"/>
      <c r="AA85" s="650"/>
      <c r="AB85" s="650"/>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2" t="str">
        <f>IF($L$16="", "", VLOOKUP(Z85,【参考】数式用!$A$2:$O$57,14,FALSE))</f>
        <v/>
      </c>
      <c r="AQ85" s="282" t="e">
        <f>VLOOKUP(Z85,【参考】数式用!$A$2:$O$57,15,FALSE)</f>
        <v>#N/A</v>
      </c>
    </row>
    <row r="86" spans="1:43" ht="49.9" customHeight="1">
      <c r="A86" s="649">
        <f t="shared" si="1"/>
        <v>47</v>
      </c>
      <c r="B86" s="663"/>
      <c r="C86" s="664"/>
      <c r="D86" s="664"/>
      <c r="E86" s="664"/>
      <c r="F86" s="664"/>
      <c r="G86" s="664"/>
      <c r="H86" s="664"/>
      <c r="I86" s="664"/>
      <c r="J86" s="664"/>
      <c r="K86" s="664"/>
      <c r="L86" s="665"/>
      <c r="M86" s="665"/>
      <c r="N86" s="665"/>
      <c r="O86" s="665"/>
      <c r="P86" s="665"/>
      <c r="Q86" s="718"/>
      <c r="R86" s="718"/>
      <c r="S86" s="718"/>
      <c r="T86" s="718"/>
      <c r="U86" s="718"/>
      <c r="V86" s="476"/>
      <c r="W86" s="650"/>
      <c r="X86" s="650"/>
      <c r="Y86" s="650"/>
      <c r="Z86" s="650"/>
      <c r="AA86" s="650"/>
      <c r="AB86" s="650"/>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2" t="str">
        <f>IF($L$16="", "", VLOOKUP(Z86,【参考】数式用!$A$2:$O$57,14,FALSE))</f>
        <v/>
      </c>
      <c r="AQ86" s="282" t="e">
        <f>VLOOKUP(Z86,【参考】数式用!$A$2:$O$57,15,FALSE)</f>
        <v>#N/A</v>
      </c>
    </row>
    <row r="87" spans="1:43" ht="49.9" customHeight="1">
      <c r="A87" s="649">
        <f t="shared" si="1"/>
        <v>48</v>
      </c>
      <c r="B87" s="663"/>
      <c r="C87" s="664"/>
      <c r="D87" s="664"/>
      <c r="E87" s="664"/>
      <c r="F87" s="664"/>
      <c r="G87" s="664"/>
      <c r="H87" s="664"/>
      <c r="I87" s="664"/>
      <c r="J87" s="664"/>
      <c r="K87" s="664"/>
      <c r="L87" s="665"/>
      <c r="M87" s="665"/>
      <c r="N87" s="665"/>
      <c r="O87" s="665"/>
      <c r="P87" s="665"/>
      <c r="Q87" s="718"/>
      <c r="R87" s="718"/>
      <c r="S87" s="718"/>
      <c r="T87" s="718"/>
      <c r="U87" s="718"/>
      <c r="V87" s="476"/>
      <c r="W87" s="650"/>
      <c r="X87" s="650"/>
      <c r="Y87" s="650"/>
      <c r="Z87" s="650"/>
      <c r="AA87" s="650"/>
      <c r="AB87" s="650"/>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2" t="str">
        <f>IF($L$16="", "", VLOOKUP(Z87,【参考】数式用!$A$2:$O$57,14,FALSE))</f>
        <v/>
      </c>
      <c r="AQ87" s="282" t="e">
        <f>VLOOKUP(Z87,【参考】数式用!$A$2:$O$57,15,FALSE)</f>
        <v>#N/A</v>
      </c>
    </row>
    <row r="88" spans="1:43" ht="49.9" customHeight="1">
      <c r="A88" s="649">
        <f t="shared" si="1"/>
        <v>49</v>
      </c>
      <c r="B88" s="663"/>
      <c r="C88" s="664"/>
      <c r="D88" s="664"/>
      <c r="E88" s="664"/>
      <c r="F88" s="664"/>
      <c r="G88" s="664"/>
      <c r="H88" s="664"/>
      <c r="I88" s="664"/>
      <c r="J88" s="664"/>
      <c r="K88" s="664"/>
      <c r="L88" s="665"/>
      <c r="M88" s="665"/>
      <c r="N88" s="665"/>
      <c r="O88" s="665"/>
      <c r="P88" s="665"/>
      <c r="Q88" s="718"/>
      <c r="R88" s="718"/>
      <c r="S88" s="718"/>
      <c r="T88" s="718"/>
      <c r="U88" s="718"/>
      <c r="V88" s="476"/>
      <c r="W88" s="650"/>
      <c r="X88" s="650"/>
      <c r="Y88" s="650"/>
      <c r="Z88" s="650"/>
      <c r="AA88" s="650"/>
      <c r="AB88" s="650"/>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2" t="str">
        <f>IF($L$16="", "", VLOOKUP(Z88,【参考】数式用!$A$2:$O$57,14,FALSE))</f>
        <v/>
      </c>
      <c r="AQ88" s="282" t="e">
        <f>VLOOKUP(Z88,【参考】数式用!$A$2:$O$57,15,FALSE)</f>
        <v>#N/A</v>
      </c>
    </row>
    <row r="89" spans="1:43" ht="49.9" customHeight="1">
      <c r="A89" s="649">
        <f t="shared" si="1"/>
        <v>50</v>
      </c>
      <c r="B89" s="663"/>
      <c r="C89" s="664"/>
      <c r="D89" s="664"/>
      <c r="E89" s="664"/>
      <c r="F89" s="664"/>
      <c r="G89" s="664"/>
      <c r="H89" s="664"/>
      <c r="I89" s="664"/>
      <c r="J89" s="664"/>
      <c r="K89" s="664"/>
      <c r="L89" s="665"/>
      <c r="M89" s="665"/>
      <c r="N89" s="665"/>
      <c r="O89" s="665"/>
      <c r="P89" s="665"/>
      <c r="Q89" s="718"/>
      <c r="R89" s="718"/>
      <c r="S89" s="718"/>
      <c r="T89" s="718"/>
      <c r="U89" s="718"/>
      <c r="V89" s="476"/>
      <c r="W89" s="650"/>
      <c r="X89" s="650"/>
      <c r="Y89" s="650"/>
      <c r="Z89" s="650"/>
      <c r="AA89" s="650"/>
      <c r="AB89" s="650"/>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2" t="str">
        <f>IF($L$16="", "", VLOOKUP(Z89,【参考】数式用!$A$2:$O$57,14,FALSE))</f>
        <v/>
      </c>
      <c r="AQ89" s="282" t="e">
        <f>VLOOKUP(Z89,【参考】数式用!$A$2:$O$57,15,FALSE)</f>
        <v>#N/A</v>
      </c>
    </row>
    <row r="90" spans="1:43" ht="49.9" customHeight="1">
      <c r="A90" s="649">
        <f t="shared" si="1"/>
        <v>51</v>
      </c>
      <c r="B90" s="663"/>
      <c r="C90" s="664"/>
      <c r="D90" s="664"/>
      <c r="E90" s="664"/>
      <c r="F90" s="664"/>
      <c r="G90" s="664"/>
      <c r="H90" s="664"/>
      <c r="I90" s="664"/>
      <c r="J90" s="664"/>
      <c r="K90" s="664"/>
      <c r="L90" s="665"/>
      <c r="M90" s="665"/>
      <c r="N90" s="665"/>
      <c r="O90" s="665"/>
      <c r="P90" s="665"/>
      <c r="Q90" s="718"/>
      <c r="R90" s="718"/>
      <c r="S90" s="718"/>
      <c r="T90" s="718"/>
      <c r="U90" s="718"/>
      <c r="V90" s="476"/>
      <c r="W90" s="650"/>
      <c r="X90" s="650"/>
      <c r="Y90" s="650"/>
      <c r="Z90" s="650"/>
      <c r="AA90" s="650"/>
      <c r="AB90" s="650"/>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2" t="str">
        <f>IF($L$16="", "", VLOOKUP(Z90,【参考】数式用!$A$2:$O$57,14,FALSE))</f>
        <v/>
      </c>
      <c r="AQ90" s="282" t="e">
        <f>VLOOKUP(Z90,【参考】数式用!$A$2:$O$57,15,FALSE)</f>
        <v>#N/A</v>
      </c>
    </row>
    <row r="91" spans="1:43" ht="49.9" customHeight="1">
      <c r="A91" s="649">
        <f t="shared" si="1"/>
        <v>52</v>
      </c>
      <c r="B91" s="663"/>
      <c r="C91" s="664"/>
      <c r="D91" s="664"/>
      <c r="E91" s="664"/>
      <c r="F91" s="664"/>
      <c r="G91" s="664"/>
      <c r="H91" s="664"/>
      <c r="I91" s="664"/>
      <c r="J91" s="664"/>
      <c r="K91" s="664"/>
      <c r="L91" s="665"/>
      <c r="M91" s="665"/>
      <c r="N91" s="665"/>
      <c r="O91" s="665"/>
      <c r="P91" s="665"/>
      <c r="Q91" s="718"/>
      <c r="R91" s="718"/>
      <c r="S91" s="718"/>
      <c r="T91" s="718"/>
      <c r="U91" s="718"/>
      <c r="V91" s="476"/>
      <c r="W91" s="650"/>
      <c r="X91" s="650"/>
      <c r="Y91" s="650"/>
      <c r="Z91" s="650"/>
      <c r="AA91" s="650"/>
      <c r="AB91" s="650"/>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2" t="str">
        <f>IF($L$16="", "", VLOOKUP(Z91,【参考】数式用!$A$2:$O$57,14,FALSE))</f>
        <v/>
      </c>
      <c r="AQ91" s="282" t="e">
        <f>VLOOKUP(Z91,【参考】数式用!$A$2:$O$57,15,FALSE)</f>
        <v>#N/A</v>
      </c>
    </row>
    <row r="92" spans="1:43" ht="49.9" customHeight="1">
      <c r="A92" s="649">
        <f t="shared" si="1"/>
        <v>53</v>
      </c>
      <c r="B92" s="663"/>
      <c r="C92" s="664"/>
      <c r="D92" s="664"/>
      <c r="E92" s="664"/>
      <c r="F92" s="664"/>
      <c r="G92" s="664"/>
      <c r="H92" s="664"/>
      <c r="I92" s="664"/>
      <c r="J92" s="664"/>
      <c r="K92" s="664"/>
      <c r="L92" s="665"/>
      <c r="M92" s="665"/>
      <c r="N92" s="665"/>
      <c r="O92" s="665"/>
      <c r="P92" s="665"/>
      <c r="Q92" s="718"/>
      <c r="R92" s="718"/>
      <c r="S92" s="718"/>
      <c r="T92" s="718"/>
      <c r="U92" s="718"/>
      <c r="V92" s="476"/>
      <c r="W92" s="650"/>
      <c r="X92" s="650"/>
      <c r="Y92" s="650"/>
      <c r="Z92" s="650"/>
      <c r="AA92" s="650"/>
      <c r="AB92" s="650"/>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2" t="str">
        <f>IF($L$16="", "", VLOOKUP(Z92,【参考】数式用!$A$2:$O$57,14,FALSE))</f>
        <v/>
      </c>
      <c r="AQ92" s="282" t="e">
        <f>VLOOKUP(Z92,【参考】数式用!$A$2:$O$57,15,FALSE)</f>
        <v>#N/A</v>
      </c>
    </row>
    <row r="93" spans="1:43" ht="49.9" customHeight="1">
      <c r="A93" s="649">
        <f t="shared" si="1"/>
        <v>54</v>
      </c>
      <c r="B93" s="663"/>
      <c r="C93" s="664"/>
      <c r="D93" s="664"/>
      <c r="E93" s="664"/>
      <c r="F93" s="664"/>
      <c r="G93" s="664"/>
      <c r="H93" s="664"/>
      <c r="I93" s="664"/>
      <c r="J93" s="664"/>
      <c r="K93" s="664"/>
      <c r="L93" s="665"/>
      <c r="M93" s="665"/>
      <c r="N93" s="665"/>
      <c r="O93" s="665"/>
      <c r="P93" s="665"/>
      <c r="Q93" s="718"/>
      <c r="R93" s="718"/>
      <c r="S93" s="718"/>
      <c r="T93" s="718"/>
      <c r="U93" s="718"/>
      <c r="V93" s="476"/>
      <c r="W93" s="650"/>
      <c r="X93" s="650"/>
      <c r="Y93" s="650"/>
      <c r="Z93" s="650"/>
      <c r="AA93" s="650"/>
      <c r="AB93" s="650"/>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2" t="str">
        <f>IF($L$16="", "", VLOOKUP(Z93,【参考】数式用!$A$2:$O$57,14,FALSE))</f>
        <v/>
      </c>
      <c r="AQ93" s="282" t="e">
        <f>VLOOKUP(Z93,【参考】数式用!$A$2:$O$57,15,FALSE)</f>
        <v>#N/A</v>
      </c>
    </row>
    <row r="94" spans="1:43" ht="49.9" customHeight="1">
      <c r="A94" s="649">
        <f t="shared" si="1"/>
        <v>55</v>
      </c>
      <c r="B94" s="663"/>
      <c r="C94" s="664"/>
      <c r="D94" s="664"/>
      <c r="E94" s="664"/>
      <c r="F94" s="664"/>
      <c r="G94" s="664"/>
      <c r="H94" s="664"/>
      <c r="I94" s="664"/>
      <c r="J94" s="664"/>
      <c r="K94" s="664"/>
      <c r="L94" s="665"/>
      <c r="M94" s="665"/>
      <c r="N94" s="665"/>
      <c r="O94" s="665"/>
      <c r="P94" s="665"/>
      <c r="Q94" s="718"/>
      <c r="R94" s="718"/>
      <c r="S94" s="718"/>
      <c r="T94" s="718"/>
      <c r="U94" s="718"/>
      <c r="V94" s="476"/>
      <c r="W94" s="650"/>
      <c r="X94" s="650"/>
      <c r="Y94" s="650"/>
      <c r="Z94" s="650"/>
      <c r="AA94" s="650"/>
      <c r="AB94" s="650"/>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2" t="str">
        <f>IF($L$16="", "", VLOOKUP(Z94,【参考】数式用!$A$2:$O$57,14,FALSE))</f>
        <v/>
      </c>
      <c r="AQ94" s="282" t="e">
        <f>VLOOKUP(Z94,【参考】数式用!$A$2:$O$57,15,FALSE)</f>
        <v>#N/A</v>
      </c>
    </row>
    <row r="95" spans="1:43" ht="49.9" customHeight="1">
      <c r="A95" s="649">
        <f t="shared" si="1"/>
        <v>56</v>
      </c>
      <c r="B95" s="663"/>
      <c r="C95" s="664"/>
      <c r="D95" s="664"/>
      <c r="E95" s="664"/>
      <c r="F95" s="664"/>
      <c r="G95" s="664"/>
      <c r="H95" s="664"/>
      <c r="I95" s="664"/>
      <c r="J95" s="664"/>
      <c r="K95" s="664"/>
      <c r="L95" s="665"/>
      <c r="M95" s="665"/>
      <c r="N95" s="665"/>
      <c r="O95" s="665"/>
      <c r="P95" s="665"/>
      <c r="Q95" s="718"/>
      <c r="R95" s="718"/>
      <c r="S95" s="718"/>
      <c r="T95" s="718"/>
      <c r="U95" s="718"/>
      <c r="V95" s="476"/>
      <c r="W95" s="650"/>
      <c r="X95" s="650"/>
      <c r="Y95" s="650"/>
      <c r="Z95" s="650"/>
      <c r="AA95" s="650"/>
      <c r="AB95" s="650"/>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2" t="str">
        <f>IF($L$16="", "", VLOOKUP(Z95,【参考】数式用!$A$2:$O$57,14,FALSE))</f>
        <v/>
      </c>
      <c r="AQ95" s="282" t="e">
        <f>VLOOKUP(Z95,【参考】数式用!$A$2:$O$57,15,FALSE)</f>
        <v>#N/A</v>
      </c>
    </row>
    <row r="96" spans="1:43" ht="49.9" customHeight="1">
      <c r="A96" s="649">
        <f t="shared" si="1"/>
        <v>57</v>
      </c>
      <c r="B96" s="663"/>
      <c r="C96" s="664"/>
      <c r="D96" s="664"/>
      <c r="E96" s="664"/>
      <c r="F96" s="664"/>
      <c r="G96" s="664"/>
      <c r="H96" s="664"/>
      <c r="I96" s="664"/>
      <c r="J96" s="664"/>
      <c r="K96" s="664"/>
      <c r="L96" s="665"/>
      <c r="M96" s="665"/>
      <c r="N96" s="665"/>
      <c r="O96" s="665"/>
      <c r="P96" s="665"/>
      <c r="Q96" s="718"/>
      <c r="R96" s="718"/>
      <c r="S96" s="718"/>
      <c r="T96" s="718"/>
      <c r="U96" s="718"/>
      <c r="V96" s="476"/>
      <c r="W96" s="650"/>
      <c r="X96" s="650"/>
      <c r="Y96" s="650"/>
      <c r="Z96" s="650"/>
      <c r="AA96" s="650"/>
      <c r="AB96" s="650"/>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2" t="str">
        <f>IF($L$16="", "", VLOOKUP(Z96,【参考】数式用!$A$2:$O$57,14,FALSE))</f>
        <v/>
      </c>
      <c r="AQ96" s="282" t="e">
        <f>VLOOKUP(Z96,【参考】数式用!$A$2:$O$57,15,FALSE)</f>
        <v>#N/A</v>
      </c>
    </row>
    <row r="97" spans="1:43" ht="49.9" customHeight="1">
      <c r="A97" s="649">
        <f t="shared" si="1"/>
        <v>58</v>
      </c>
      <c r="B97" s="663"/>
      <c r="C97" s="664"/>
      <c r="D97" s="664"/>
      <c r="E97" s="664"/>
      <c r="F97" s="664"/>
      <c r="G97" s="664"/>
      <c r="H97" s="664"/>
      <c r="I97" s="664"/>
      <c r="J97" s="664"/>
      <c r="K97" s="664"/>
      <c r="L97" s="665"/>
      <c r="M97" s="665"/>
      <c r="N97" s="665"/>
      <c r="O97" s="665"/>
      <c r="P97" s="665"/>
      <c r="Q97" s="718"/>
      <c r="R97" s="718"/>
      <c r="S97" s="718"/>
      <c r="T97" s="718"/>
      <c r="U97" s="718"/>
      <c r="V97" s="476"/>
      <c r="W97" s="650"/>
      <c r="X97" s="650"/>
      <c r="Y97" s="650"/>
      <c r="Z97" s="650"/>
      <c r="AA97" s="650"/>
      <c r="AB97" s="650"/>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2" t="str">
        <f>IF($L$16="", "", VLOOKUP(Z97,【参考】数式用!$A$2:$O$57,14,FALSE))</f>
        <v/>
      </c>
      <c r="AQ97" s="282" t="e">
        <f>VLOOKUP(Z97,【参考】数式用!$A$2:$O$57,15,FALSE)</f>
        <v>#N/A</v>
      </c>
    </row>
    <row r="98" spans="1:43" ht="49.9" customHeight="1">
      <c r="A98" s="649">
        <f t="shared" si="1"/>
        <v>59</v>
      </c>
      <c r="B98" s="663"/>
      <c r="C98" s="664"/>
      <c r="D98" s="664"/>
      <c r="E98" s="664"/>
      <c r="F98" s="664"/>
      <c r="G98" s="664"/>
      <c r="H98" s="664"/>
      <c r="I98" s="664"/>
      <c r="J98" s="664"/>
      <c r="K98" s="664"/>
      <c r="L98" s="665"/>
      <c r="M98" s="665"/>
      <c r="N98" s="665"/>
      <c r="O98" s="665"/>
      <c r="P98" s="665"/>
      <c r="Q98" s="718"/>
      <c r="R98" s="718"/>
      <c r="S98" s="718"/>
      <c r="T98" s="718"/>
      <c r="U98" s="718"/>
      <c r="V98" s="476"/>
      <c r="W98" s="650"/>
      <c r="X98" s="650"/>
      <c r="Y98" s="650"/>
      <c r="Z98" s="650"/>
      <c r="AA98" s="650"/>
      <c r="AB98" s="650"/>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2" t="str">
        <f>IF($L$16="", "", VLOOKUP(Z98,【参考】数式用!$A$2:$O$57,14,FALSE))</f>
        <v/>
      </c>
      <c r="AQ98" s="282" t="e">
        <f>VLOOKUP(Z98,【参考】数式用!$A$2:$O$57,15,FALSE)</f>
        <v>#N/A</v>
      </c>
    </row>
    <row r="99" spans="1:43" ht="49.9" customHeight="1">
      <c r="A99" s="649">
        <f t="shared" si="1"/>
        <v>60</v>
      </c>
      <c r="B99" s="663"/>
      <c r="C99" s="664"/>
      <c r="D99" s="664"/>
      <c r="E99" s="664"/>
      <c r="F99" s="664"/>
      <c r="G99" s="664"/>
      <c r="H99" s="664"/>
      <c r="I99" s="664"/>
      <c r="J99" s="664"/>
      <c r="K99" s="664"/>
      <c r="L99" s="665"/>
      <c r="M99" s="665"/>
      <c r="N99" s="665"/>
      <c r="O99" s="665"/>
      <c r="P99" s="665"/>
      <c r="Q99" s="718"/>
      <c r="R99" s="718"/>
      <c r="S99" s="718"/>
      <c r="T99" s="718"/>
      <c r="U99" s="718"/>
      <c r="V99" s="476"/>
      <c r="W99" s="650"/>
      <c r="X99" s="650"/>
      <c r="Y99" s="650"/>
      <c r="Z99" s="650"/>
      <c r="AA99" s="650"/>
      <c r="AB99" s="650"/>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2" t="str">
        <f>IF($L$16="", "", VLOOKUP(Z99,【参考】数式用!$A$2:$O$57,14,FALSE))</f>
        <v/>
      </c>
      <c r="AQ99" s="282" t="e">
        <f>VLOOKUP(Z99,【参考】数式用!$A$2:$O$57,15,FALSE)</f>
        <v>#N/A</v>
      </c>
    </row>
    <row r="100" spans="1:43" ht="49.9" customHeight="1">
      <c r="A100" s="649">
        <f t="shared" si="1"/>
        <v>61</v>
      </c>
      <c r="B100" s="663"/>
      <c r="C100" s="664"/>
      <c r="D100" s="664"/>
      <c r="E100" s="664"/>
      <c r="F100" s="664"/>
      <c r="G100" s="664"/>
      <c r="H100" s="664"/>
      <c r="I100" s="664"/>
      <c r="J100" s="664"/>
      <c r="K100" s="664"/>
      <c r="L100" s="665"/>
      <c r="M100" s="665"/>
      <c r="N100" s="665"/>
      <c r="O100" s="665"/>
      <c r="P100" s="665"/>
      <c r="Q100" s="718"/>
      <c r="R100" s="718"/>
      <c r="S100" s="718"/>
      <c r="T100" s="718"/>
      <c r="U100" s="718"/>
      <c r="V100" s="476"/>
      <c r="W100" s="650"/>
      <c r="X100" s="650"/>
      <c r="Y100" s="650"/>
      <c r="Z100" s="650"/>
      <c r="AA100" s="650"/>
      <c r="AB100" s="650"/>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2" t="str">
        <f>IF($L$16="", "", VLOOKUP(Z100,【参考】数式用!$A$2:$O$57,14,FALSE))</f>
        <v/>
      </c>
      <c r="AQ100" s="282" t="e">
        <f>VLOOKUP(Z100,【参考】数式用!$A$2:$O$57,15,FALSE)</f>
        <v>#N/A</v>
      </c>
    </row>
    <row r="101" spans="1:43" ht="49.9" customHeight="1">
      <c r="A101" s="649">
        <f t="shared" si="1"/>
        <v>62</v>
      </c>
      <c r="B101" s="663"/>
      <c r="C101" s="664"/>
      <c r="D101" s="664"/>
      <c r="E101" s="664"/>
      <c r="F101" s="664"/>
      <c r="G101" s="664"/>
      <c r="H101" s="664"/>
      <c r="I101" s="664"/>
      <c r="J101" s="664"/>
      <c r="K101" s="664"/>
      <c r="L101" s="665"/>
      <c r="M101" s="665"/>
      <c r="N101" s="665"/>
      <c r="O101" s="665"/>
      <c r="P101" s="665"/>
      <c r="Q101" s="718"/>
      <c r="R101" s="718"/>
      <c r="S101" s="718"/>
      <c r="T101" s="718"/>
      <c r="U101" s="718"/>
      <c r="V101" s="476"/>
      <c r="W101" s="650"/>
      <c r="X101" s="650"/>
      <c r="Y101" s="650"/>
      <c r="Z101" s="650"/>
      <c r="AA101" s="650"/>
      <c r="AB101" s="650"/>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2" t="str">
        <f>IF($L$16="", "", VLOOKUP(Z101,【参考】数式用!$A$2:$O$57,14,FALSE))</f>
        <v/>
      </c>
      <c r="AQ101" s="282" t="e">
        <f>VLOOKUP(Z101,【参考】数式用!$A$2:$O$57,15,FALSE)</f>
        <v>#N/A</v>
      </c>
    </row>
    <row r="102" spans="1:43" ht="49.9" customHeight="1">
      <c r="A102" s="649">
        <f t="shared" si="1"/>
        <v>63</v>
      </c>
      <c r="B102" s="663"/>
      <c r="C102" s="664"/>
      <c r="D102" s="664"/>
      <c r="E102" s="664"/>
      <c r="F102" s="664"/>
      <c r="G102" s="664"/>
      <c r="H102" s="664"/>
      <c r="I102" s="664"/>
      <c r="J102" s="664"/>
      <c r="K102" s="664"/>
      <c r="L102" s="665"/>
      <c r="M102" s="665"/>
      <c r="N102" s="665"/>
      <c r="O102" s="665"/>
      <c r="P102" s="665"/>
      <c r="Q102" s="718"/>
      <c r="R102" s="718"/>
      <c r="S102" s="718"/>
      <c r="T102" s="718"/>
      <c r="U102" s="718"/>
      <c r="V102" s="476"/>
      <c r="W102" s="650"/>
      <c r="X102" s="650"/>
      <c r="Y102" s="650"/>
      <c r="Z102" s="650"/>
      <c r="AA102" s="650"/>
      <c r="AB102" s="650"/>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2" t="str">
        <f>IF($L$16="", "", VLOOKUP(Z102,【参考】数式用!$A$2:$O$57,14,FALSE))</f>
        <v/>
      </c>
      <c r="AQ102" s="282" t="e">
        <f>VLOOKUP(Z102,【参考】数式用!$A$2:$O$57,15,FALSE)</f>
        <v>#N/A</v>
      </c>
    </row>
    <row r="103" spans="1:43" ht="49.9" customHeight="1">
      <c r="A103" s="649">
        <f t="shared" si="1"/>
        <v>64</v>
      </c>
      <c r="B103" s="663"/>
      <c r="C103" s="664"/>
      <c r="D103" s="664"/>
      <c r="E103" s="664"/>
      <c r="F103" s="664"/>
      <c r="G103" s="664"/>
      <c r="H103" s="664"/>
      <c r="I103" s="664"/>
      <c r="J103" s="664"/>
      <c r="K103" s="664"/>
      <c r="L103" s="665"/>
      <c r="M103" s="665"/>
      <c r="N103" s="665"/>
      <c r="O103" s="665"/>
      <c r="P103" s="665"/>
      <c r="Q103" s="718"/>
      <c r="R103" s="718"/>
      <c r="S103" s="718"/>
      <c r="T103" s="718"/>
      <c r="U103" s="718"/>
      <c r="V103" s="476"/>
      <c r="W103" s="650"/>
      <c r="X103" s="650"/>
      <c r="Y103" s="650"/>
      <c r="Z103" s="650"/>
      <c r="AA103" s="650"/>
      <c r="AB103" s="650"/>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2" t="str">
        <f>IF($L$16="", "", VLOOKUP(Z103,【参考】数式用!$A$2:$O$57,14,FALSE))</f>
        <v/>
      </c>
      <c r="AQ103" s="282" t="e">
        <f>VLOOKUP(Z103,【参考】数式用!$A$2:$O$57,15,FALSE)</f>
        <v>#N/A</v>
      </c>
    </row>
    <row r="104" spans="1:43" ht="49.9" customHeight="1">
      <c r="A104" s="649">
        <f t="shared" si="1"/>
        <v>65</v>
      </c>
      <c r="B104" s="663"/>
      <c r="C104" s="664"/>
      <c r="D104" s="664"/>
      <c r="E104" s="664"/>
      <c r="F104" s="664"/>
      <c r="G104" s="664"/>
      <c r="H104" s="664"/>
      <c r="I104" s="664"/>
      <c r="J104" s="664"/>
      <c r="K104" s="664"/>
      <c r="L104" s="665"/>
      <c r="M104" s="665"/>
      <c r="N104" s="665"/>
      <c r="O104" s="665"/>
      <c r="P104" s="665"/>
      <c r="Q104" s="718"/>
      <c r="R104" s="718"/>
      <c r="S104" s="718"/>
      <c r="T104" s="718"/>
      <c r="U104" s="718"/>
      <c r="V104" s="476"/>
      <c r="W104" s="650"/>
      <c r="X104" s="650"/>
      <c r="Y104" s="650"/>
      <c r="Z104" s="650"/>
      <c r="AA104" s="650"/>
      <c r="AB104" s="650"/>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2" t="str">
        <f>IF($L$16="", "", VLOOKUP(Z104,【参考】数式用!$A$2:$O$57,14,FALSE))</f>
        <v/>
      </c>
      <c r="AQ104" s="282" t="e">
        <f>VLOOKUP(Z104,【参考】数式用!$A$2:$O$57,15,FALSE)</f>
        <v>#N/A</v>
      </c>
    </row>
    <row r="105" spans="1:43" ht="49.9" customHeight="1">
      <c r="A105" s="649">
        <f t="shared" si="1"/>
        <v>66</v>
      </c>
      <c r="B105" s="663"/>
      <c r="C105" s="664"/>
      <c r="D105" s="664"/>
      <c r="E105" s="664"/>
      <c r="F105" s="664"/>
      <c r="G105" s="664"/>
      <c r="H105" s="664"/>
      <c r="I105" s="664"/>
      <c r="J105" s="664"/>
      <c r="K105" s="664"/>
      <c r="L105" s="665"/>
      <c r="M105" s="665"/>
      <c r="N105" s="665"/>
      <c r="O105" s="665"/>
      <c r="P105" s="665"/>
      <c r="Q105" s="718"/>
      <c r="R105" s="718"/>
      <c r="S105" s="718"/>
      <c r="T105" s="718"/>
      <c r="U105" s="718"/>
      <c r="V105" s="476"/>
      <c r="W105" s="650"/>
      <c r="X105" s="650"/>
      <c r="Y105" s="650"/>
      <c r="Z105" s="650"/>
      <c r="AA105" s="650"/>
      <c r="AB105" s="650"/>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2" t="str">
        <f>IF($L$16="", "", VLOOKUP(Z105,【参考】数式用!$A$2:$O$57,14,FALSE))</f>
        <v/>
      </c>
      <c r="AQ105" s="282" t="e">
        <f>VLOOKUP(Z105,【参考】数式用!$A$2:$O$57,15,FALSE)</f>
        <v>#N/A</v>
      </c>
    </row>
    <row r="106" spans="1:43" ht="49.9" customHeight="1">
      <c r="A106" s="649">
        <f t="shared" ref="A106:A139" si="3">A105+1</f>
        <v>67</v>
      </c>
      <c r="B106" s="663"/>
      <c r="C106" s="664"/>
      <c r="D106" s="664"/>
      <c r="E106" s="664"/>
      <c r="F106" s="664"/>
      <c r="G106" s="664"/>
      <c r="H106" s="664"/>
      <c r="I106" s="664"/>
      <c r="J106" s="664"/>
      <c r="K106" s="664"/>
      <c r="L106" s="665"/>
      <c r="M106" s="665"/>
      <c r="N106" s="665"/>
      <c r="O106" s="665"/>
      <c r="P106" s="665"/>
      <c r="Q106" s="718"/>
      <c r="R106" s="718"/>
      <c r="S106" s="718"/>
      <c r="T106" s="718"/>
      <c r="U106" s="718"/>
      <c r="V106" s="476"/>
      <c r="W106" s="650"/>
      <c r="X106" s="650"/>
      <c r="Y106" s="650"/>
      <c r="Z106" s="650"/>
      <c r="AA106" s="650"/>
      <c r="AB106" s="650"/>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2" t="str">
        <f>IF($L$16="", "", VLOOKUP(Z106,【参考】数式用!$A$2:$O$57,14,FALSE))</f>
        <v/>
      </c>
      <c r="AQ106" s="282" t="e">
        <f>VLOOKUP(Z106,【参考】数式用!$A$2:$O$57,15,FALSE)</f>
        <v>#N/A</v>
      </c>
    </row>
    <row r="107" spans="1:43" ht="49.9" customHeight="1">
      <c r="A107" s="649">
        <f t="shared" si="3"/>
        <v>68</v>
      </c>
      <c r="B107" s="663"/>
      <c r="C107" s="664"/>
      <c r="D107" s="664"/>
      <c r="E107" s="664"/>
      <c r="F107" s="664"/>
      <c r="G107" s="664"/>
      <c r="H107" s="664"/>
      <c r="I107" s="664"/>
      <c r="J107" s="664"/>
      <c r="K107" s="664"/>
      <c r="L107" s="665"/>
      <c r="M107" s="665"/>
      <c r="N107" s="665"/>
      <c r="O107" s="665"/>
      <c r="P107" s="665"/>
      <c r="Q107" s="718"/>
      <c r="R107" s="718"/>
      <c r="S107" s="718"/>
      <c r="T107" s="718"/>
      <c r="U107" s="718"/>
      <c r="V107" s="476"/>
      <c r="W107" s="650"/>
      <c r="X107" s="650"/>
      <c r="Y107" s="650"/>
      <c r="Z107" s="650"/>
      <c r="AA107" s="650"/>
      <c r="AB107" s="650"/>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2" t="str">
        <f>IF($L$16="", "", VLOOKUP(Z107,【参考】数式用!$A$2:$O$57,14,FALSE))</f>
        <v/>
      </c>
      <c r="AQ107" s="282" t="e">
        <f>VLOOKUP(Z107,【参考】数式用!$A$2:$O$57,15,FALSE)</f>
        <v>#N/A</v>
      </c>
    </row>
    <row r="108" spans="1:43" ht="49.9" customHeight="1">
      <c r="A108" s="649">
        <f t="shared" si="3"/>
        <v>69</v>
      </c>
      <c r="B108" s="663"/>
      <c r="C108" s="664"/>
      <c r="D108" s="664"/>
      <c r="E108" s="664"/>
      <c r="F108" s="664"/>
      <c r="G108" s="664"/>
      <c r="H108" s="664"/>
      <c r="I108" s="664"/>
      <c r="J108" s="664"/>
      <c r="K108" s="664"/>
      <c r="L108" s="665"/>
      <c r="M108" s="665"/>
      <c r="N108" s="665"/>
      <c r="O108" s="665"/>
      <c r="P108" s="665"/>
      <c r="Q108" s="718"/>
      <c r="R108" s="718"/>
      <c r="S108" s="718"/>
      <c r="T108" s="718"/>
      <c r="U108" s="718"/>
      <c r="V108" s="476"/>
      <c r="W108" s="650"/>
      <c r="X108" s="650"/>
      <c r="Y108" s="650"/>
      <c r="Z108" s="650"/>
      <c r="AA108" s="650"/>
      <c r="AB108" s="650"/>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2" t="str">
        <f>IF($L$16="", "", VLOOKUP(Z108,【参考】数式用!$A$2:$O$57,14,FALSE))</f>
        <v/>
      </c>
      <c r="AQ108" s="282" t="e">
        <f>VLOOKUP(Z108,【参考】数式用!$A$2:$O$57,15,FALSE)</f>
        <v>#N/A</v>
      </c>
    </row>
    <row r="109" spans="1:43" ht="49.9" customHeight="1">
      <c r="A109" s="649">
        <f t="shared" si="3"/>
        <v>70</v>
      </c>
      <c r="B109" s="663"/>
      <c r="C109" s="664"/>
      <c r="D109" s="664"/>
      <c r="E109" s="664"/>
      <c r="F109" s="664"/>
      <c r="G109" s="664"/>
      <c r="H109" s="664"/>
      <c r="I109" s="664"/>
      <c r="J109" s="664"/>
      <c r="K109" s="664"/>
      <c r="L109" s="665"/>
      <c r="M109" s="665"/>
      <c r="N109" s="665"/>
      <c r="O109" s="665"/>
      <c r="P109" s="665"/>
      <c r="Q109" s="718"/>
      <c r="R109" s="718"/>
      <c r="S109" s="718"/>
      <c r="T109" s="718"/>
      <c r="U109" s="718"/>
      <c r="V109" s="476"/>
      <c r="W109" s="650"/>
      <c r="X109" s="650"/>
      <c r="Y109" s="650"/>
      <c r="Z109" s="650"/>
      <c r="AA109" s="650"/>
      <c r="AB109" s="650"/>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2" t="str">
        <f>IF($L$16="", "", VLOOKUP(Z109,【参考】数式用!$A$2:$O$57,14,FALSE))</f>
        <v/>
      </c>
      <c r="AQ109" s="282" t="e">
        <f>VLOOKUP(Z109,【参考】数式用!$A$2:$O$57,15,FALSE)</f>
        <v>#N/A</v>
      </c>
    </row>
    <row r="110" spans="1:43" ht="49.9" customHeight="1">
      <c r="A110" s="649">
        <f t="shared" si="3"/>
        <v>71</v>
      </c>
      <c r="B110" s="663"/>
      <c r="C110" s="664"/>
      <c r="D110" s="664"/>
      <c r="E110" s="664"/>
      <c r="F110" s="664"/>
      <c r="G110" s="664"/>
      <c r="H110" s="664"/>
      <c r="I110" s="664"/>
      <c r="J110" s="664"/>
      <c r="K110" s="664"/>
      <c r="L110" s="665"/>
      <c r="M110" s="665"/>
      <c r="N110" s="665"/>
      <c r="O110" s="665"/>
      <c r="P110" s="665"/>
      <c r="Q110" s="718"/>
      <c r="R110" s="718"/>
      <c r="S110" s="718"/>
      <c r="T110" s="718"/>
      <c r="U110" s="718"/>
      <c r="V110" s="476"/>
      <c r="W110" s="650"/>
      <c r="X110" s="650"/>
      <c r="Y110" s="650"/>
      <c r="Z110" s="650"/>
      <c r="AA110" s="650"/>
      <c r="AB110" s="650"/>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2" t="str">
        <f>IF($L$16="", "", VLOOKUP(Z110,【参考】数式用!$A$2:$O$57,14,FALSE))</f>
        <v/>
      </c>
      <c r="AQ110" s="282" t="e">
        <f>VLOOKUP(Z110,【参考】数式用!$A$2:$O$57,15,FALSE)</f>
        <v>#N/A</v>
      </c>
    </row>
    <row r="111" spans="1:43" ht="49.9" customHeight="1">
      <c r="A111" s="649">
        <f t="shared" si="3"/>
        <v>72</v>
      </c>
      <c r="B111" s="663"/>
      <c r="C111" s="664"/>
      <c r="D111" s="664"/>
      <c r="E111" s="664"/>
      <c r="F111" s="664"/>
      <c r="G111" s="664"/>
      <c r="H111" s="664"/>
      <c r="I111" s="664"/>
      <c r="J111" s="664"/>
      <c r="K111" s="664"/>
      <c r="L111" s="665"/>
      <c r="M111" s="665"/>
      <c r="N111" s="665"/>
      <c r="O111" s="665"/>
      <c r="P111" s="665"/>
      <c r="Q111" s="718"/>
      <c r="R111" s="718"/>
      <c r="S111" s="718"/>
      <c r="T111" s="718"/>
      <c r="U111" s="718"/>
      <c r="V111" s="476"/>
      <c r="W111" s="650"/>
      <c r="X111" s="650"/>
      <c r="Y111" s="650"/>
      <c r="Z111" s="650"/>
      <c r="AA111" s="650"/>
      <c r="AB111" s="650"/>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2" t="str">
        <f>IF($L$16="", "", VLOOKUP(Z111,【参考】数式用!$A$2:$O$57,14,FALSE))</f>
        <v/>
      </c>
      <c r="AQ111" s="282" t="e">
        <f>VLOOKUP(Z111,【参考】数式用!$A$2:$O$57,15,FALSE)</f>
        <v>#N/A</v>
      </c>
    </row>
    <row r="112" spans="1:43" ht="49.9" customHeight="1">
      <c r="A112" s="649">
        <f t="shared" si="3"/>
        <v>73</v>
      </c>
      <c r="B112" s="663"/>
      <c r="C112" s="664"/>
      <c r="D112" s="664"/>
      <c r="E112" s="664"/>
      <c r="F112" s="664"/>
      <c r="G112" s="664"/>
      <c r="H112" s="664"/>
      <c r="I112" s="664"/>
      <c r="J112" s="664"/>
      <c r="K112" s="664"/>
      <c r="L112" s="665"/>
      <c r="M112" s="665"/>
      <c r="N112" s="665"/>
      <c r="O112" s="665"/>
      <c r="P112" s="665"/>
      <c r="Q112" s="718"/>
      <c r="R112" s="718"/>
      <c r="S112" s="718"/>
      <c r="T112" s="718"/>
      <c r="U112" s="718"/>
      <c r="V112" s="476"/>
      <c r="W112" s="650"/>
      <c r="X112" s="650"/>
      <c r="Y112" s="650"/>
      <c r="Z112" s="650"/>
      <c r="AA112" s="650"/>
      <c r="AB112" s="650"/>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2" t="str">
        <f>IF($L$16="", "", VLOOKUP(Z112,【参考】数式用!$A$2:$O$57,14,FALSE))</f>
        <v/>
      </c>
      <c r="AQ112" s="282" t="e">
        <f>VLOOKUP(Z112,【参考】数式用!$A$2:$O$57,15,FALSE)</f>
        <v>#N/A</v>
      </c>
    </row>
    <row r="113" spans="1:43" ht="49.9" customHeight="1">
      <c r="A113" s="649">
        <f t="shared" si="3"/>
        <v>74</v>
      </c>
      <c r="B113" s="663"/>
      <c r="C113" s="664"/>
      <c r="D113" s="664"/>
      <c r="E113" s="664"/>
      <c r="F113" s="664"/>
      <c r="G113" s="664"/>
      <c r="H113" s="664"/>
      <c r="I113" s="664"/>
      <c r="J113" s="664"/>
      <c r="K113" s="664"/>
      <c r="L113" s="665"/>
      <c r="M113" s="665"/>
      <c r="N113" s="665"/>
      <c r="O113" s="665"/>
      <c r="P113" s="665"/>
      <c r="Q113" s="718"/>
      <c r="R113" s="718"/>
      <c r="S113" s="718"/>
      <c r="T113" s="718"/>
      <c r="U113" s="718"/>
      <c r="V113" s="476"/>
      <c r="W113" s="650"/>
      <c r="X113" s="650"/>
      <c r="Y113" s="650"/>
      <c r="Z113" s="650"/>
      <c r="AA113" s="650"/>
      <c r="AB113" s="650"/>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2" t="str">
        <f>IF($L$16="", "", VLOOKUP(Z113,【参考】数式用!$A$2:$O$57,14,FALSE))</f>
        <v/>
      </c>
      <c r="AQ113" s="282" t="e">
        <f>VLOOKUP(Z113,【参考】数式用!$A$2:$O$57,15,FALSE)</f>
        <v>#N/A</v>
      </c>
    </row>
    <row r="114" spans="1:43" ht="49.9" customHeight="1">
      <c r="A114" s="649">
        <f t="shared" si="3"/>
        <v>75</v>
      </c>
      <c r="B114" s="663"/>
      <c r="C114" s="664"/>
      <c r="D114" s="664"/>
      <c r="E114" s="664"/>
      <c r="F114" s="664"/>
      <c r="G114" s="664"/>
      <c r="H114" s="664"/>
      <c r="I114" s="664"/>
      <c r="J114" s="664"/>
      <c r="K114" s="664"/>
      <c r="L114" s="665"/>
      <c r="M114" s="665"/>
      <c r="N114" s="665"/>
      <c r="O114" s="665"/>
      <c r="P114" s="665"/>
      <c r="Q114" s="718"/>
      <c r="R114" s="718"/>
      <c r="S114" s="718"/>
      <c r="T114" s="718"/>
      <c r="U114" s="718"/>
      <c r="V114" s="476"/>
      <c r="W114" s="650"/>
      <c r="X114" s="650"/>
      <c r="Y114" s="650"/>
      <c r="Z114" s="650"/>
      <c r="AA114" s="650"/>
      <c r="AB114" s="650"/>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2" t="str">
        <f>IF($L$16="", "", VLOOKUP(Z114,【参考】数式用!$A$2:$O$57,14,FALSE))</f>
        <v/>
      </c>
      <c r="AQ114" s="282" t="e">
        <f>VLOOKUP(Z114,【参考】数式用!$A$2:$O$57,15,FALSE)</f>
        <v>#N/A</v>
      </c>
    </row>
    <row r="115" spans="1:43" ht="49.9" customHeight="1">
      <c r="A115" s="649">
        <f t="shared" si="3"/>
        <v>76</v>
      </c>
      <c r="B115" s="663"/>
      <c r="C115" s="664"/>
      <c r="D115" s="664"/>
      <c r="E115" s="664"/>
      <c r="F115" s="664"/>
      <c r="G115" s="664"/>
      <c r="H115" s="664"/>
      <c r="I115" s="664"/>
      <c r="J115" s="664"/>
      <c r="K115" s="664"/>
      <c r="L115" s="665"/>
      <c r="M115" s="665"/>
      <c r="N115" s="665"/>
      <c r="O115" s="665"/>
      <c r="P115" s="665"/>
      <c r="Q115" s="718"/>
      <c r="R115" s="718"/>
      <c r="S115" s="718"/>
      <c r="T115" s="718"/>
      <c r="U115" s="718"/>
      <c r="V115" s="476"/>
      <c r="W115" s="650"/>
      <c r="X115" s="650"/>
      <c r="Y115" s="650"/>
      <c r="Z115" s="650"/>
      <c r="AA115" s="650"/>
      <c r="AB115" s="650"/>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2" t="str">
        <f>IF($L$16="", "", VLOOKUP(Z115,【参考】数式用!$A$2:$O$57,14,FALSE))</f>
        <v/>
      </c>
      <c r="AQ115" s="282" t="e">
        <f>VLOOKUP(Z115,【参考】数式用!$A$2:$O$57,15,FALSE)</f>
        <v>#N/A</v>
      </c>
    </row>
    <row r="116" spans="1:43" ht="49.9" customHeight="1">
      <c r="A116" s="649">
        <f t="shared" si="3"/>
        <v>77</v>
      </c>
      <c r="B116" s="663"/>
      <c r="C116" s="664"/>
      <c r="D116" s="664"/>
      <c r="E116" s="664"/>
      <c r="F116" s="664"/>
      <c r="G116" s="664"/>
      <c r="H116" s="664"/>
      <c r="I116" s="664"/>
      <c r="J116" s="664"/>
      <c r="K116" s="664"/>
      <c r="L116" s="665"/>
      <c r="M116" s="665"/>
      <c r="N116" s="665"/>
      <c r="O116" s="665"/>
      <c r="P116" s="665"/>
      <c r="Q116" s="718"/>
      <c r="R116" s="718"/>
      <c r="S116" s="718"/>
      <c r="T116" s="718"/>
      <c r="U116" s="718"/>
      <c r="V116" s="476"/>
      <c r="W116" s="650"/>
      <c r="X116" s="650"/>
      <c r="Y116" s="650"/>
      <c r="Z116" s="650"/>
      <c r="AA116" s="650"/>
      <c r="AB116" s="650"/>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2" t="str">
        <f>IF($L$16="", "", VLOOKUP(Z116,【参考】数式用!$A$2:$O$57,14,FALSE))</f>
        <v/>
      </c>
      <c r="AQ116" s="282" t="e">
        <f>VLOOKUP(Z116,【参考】数式用!$A$2:$O$57,15,FALSE)</f>
        <v>#N/A</v>
      </c>
    </row>
    <row r="117" spans="1:43" ht="49.9" customHeight="1">
      <c r="A117" s="649">
        <f t="shared" si="3"/>
        <v>78</v>
      </c>
      <c r="B117" s="663"/>
      <c r="C117" s="664"/>
      <c r="D117" s="664"/>
      <c r="E117" s="664"/>
      <c r="F117" s="664"/>
      <c r="G117" s="664"/>
      <c r="H117" s="664"/>
      <c r="I117" s="664"/>
      <c r="J117" s="664"/>
      <c r="K117" s="664"/>
      <c r="L117" s="665"/>
      <c r="M117" s="665"/>
      <c r="N117" s="665"/>
      <c r="O117" s="665"/>
      <c r="P117" s="665"/>
      <c r="Q117" s="718"/>
      <c r="R117" s="718"/>
      <c r="S117" s="718"/>
      <c r="T117" s="718"/>
      <c r="U117" s="718"/>
      <c r="V117" s="476"/>
      <c r="W117" s="650"/>
      <c r="X117" s="650"/>
      <c r="Y117" s="650"/>
      <c r="Z117" s="650"/>
      <c r="AA117" s="650"/>
      <c r="AB117" s="650"/>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2" t="str">
        <f>IF($L$16="", "", VLOOKUP(Z117,【参考】数式用!$A$2:$O$57,14,FALSE))</f>
        <v/>
      </c>
      <c r="AQ117" s="282" t="e">
        <f>VLOOKUP(Z117,【参考】数式用!$A$2:$O$57,15,FALSE)</f>
        <v>#N/A</v>
      </c>
    </row>
    <row r="118" spans="1:43" ht="49.9" customHeight="1">
      <c r="A118" s="649">
        <f t="shared" si="3"/>
        <v>79</v>
      </c>
      <c r="B118" s="663"/>
      <c r="C118" s="664"/>
      <c r="D118" s="664"/>
      <c r="E118" s="664"/>
      <c r="F118" s="664"/>
      <c r="G118" s="664"/>
      <c r="H118" s="664"/>
      <c r="I118" s="664"/>
      <c r="J118" s="664"/>
      <c r="K118" s="664"/>
      <c r="L118" s="665"/>
      <c r="M118" s="665"/>
      <c r="N118" s="665"/>
      <c r="O118" s="665"/>
      <c r="P118" s="665"/>
      <c r="Q118" s="718"/>
      <c r="R118" s="718"/>
      <c r="S118" s="718"/>
      <c r="T118" s="718"/>
      <c r="U118" s="718"/>
      <c r="V118" s="476"/>
      <c r="W118" s="650"/>
      <c r="X118" s="650"/>
      <c r="Y118" s="650"/>
      <c r="Z118" s="650"/>
      <c r="AA118" s="650"/>
      <c r="AB118" s="650"/>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2" t="str">
        <f>IF($L$16="", "", VLOOKUP(Z118,【参考】数式用!$A$2:$O$57,14,FALSE))</f>
        <v/>
      </c>
      <c r="AQ118" s="282" t="e">
        <f>VLOOKUP(Z118,【参考】数式用!$A$2:$O$57,15,FALSE)</f>
        <v>#N/A</v>
      </c>
    </row>
    <row r="119" spans="1:43" ht="49.9" customHeight="1">
      <c r="A119" s="649">
        <f t="shared" si="3"/>
        <v>80</v>
      </c>
      <c r="B119" s="663"/>
      <c r="C119" s="664"/>
      <c r="D119" s="664"/>
      <c r="E119" s="664"/>
      <c r="F119" s="664"/>
      <c r="G119" s="664"/>
      <c r="H119" s="664"/>
      <c r="I119" s="664"/>
      <c r="J119" s="664"/>
      <c r="K119" s="664"/>
      <c r="L119" s="665"/>
      <c r="M119" s="665"/>
      <c r="N119" s="665"/>
      <c r="O119" s="665"/>
      <c r="P119" s="665"/>
      <c r="Q119" s="718"/>
      <c r="R119" s="718"/>
      <c r="S119" s="718"/>
      <c r="T119" s="718"/>
      <c r="U119" s="718"/>
      <c r="V119" s="476"/>
      <c r="W119" s="650"/>
      <c r="X119" s="650"/>
      <c r="Y119" s="650"/>
      <c r="Z119" s="650"/>
      <c r="AA119" s="650"/>
      <c r="AB119" s="650"/>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2" t="str">
        <f>IF($L$16="", "", VLOOKUP(Z119,【参考】数式用!$A$2:$O$57,14,FALSE))</f>
        <v/>
      </c>
      <c r="AQ119" s="282" t="e">
        <f>VLOOKUP(Z119,【参考】数式用!$A$2:$O$57,15,FALSE)</f>
        <v>#N/A</v>
      </c>
    </row>
    <row r="120" spans="1:43" ht="49.9" customHeight="1">
      <c r="A120" s="649">
        <f t="shared" si="3"/>
        <v>81</v>
      </c>
      <c r="B120" s="663"/>
      <c r="C120" s="664"/>
      <c r="D120" s="664"/>
      <c r="E120" s="664"/>
      <c r="F120" s="664"/>
      <c r="G120" s="664"/>
      <c r="H120" s="664"/>
      <c r="I120" s="664"/>
      <c r="J120" s="664"/>
      <c r="K120" s="664"/>
      <c r="L120" s="665"/>
      <c r="M120" s="665"/>
      <c r="N120" s="665"/>
      <c r="O120" s="665"/>
      <c r="P120" s="665"/>
      <c r="Q120" s="718"/>
      <c r="R120" s="718"/>
      <c r="S120" s="718"/>
      <c r="T120" s="718"/>
      <c r="U120" s="718"/>
      <c r="V120" s="476"/>
      <c r="W120" s="650"/>
      <c r="X120" s="650"/>
      <c r="Y120" s="650"/>
      <c r="Z120" s="650"/>
      <c r="AA120" s="650"/>
      <c r="AB120" s="650"/>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2" t="str">
        <f>IF($L$16="", "", VLOOKUP(Z120,【参考】数式用!$A$2:$O$57,14,FALSE))</f>
        <v/>
      </c>
      <c r="AQ120" s="282" t="e">
        <f>VLOOKUP(Z120,【参考】数式用!$A$2:$O$57,15,FALSE)</f>
        <v>#N/A</v>
      </c>
    </row>
    <row r="121" spans="1:43" ht="49.9" customHeight="1">
      <c r="A121" s="649">
        <f t="shared" si="3"/>
        <v>82</v>
      </c>
      <c r="B121" s="663"/>
      <c r="C121" s="664"/>
      <c r="D121" s="664"/>
      <c r="E121" s="664"/>
      <c r="F121" s="664"/>
      <c r="G121" s="664"/>
      <c r="H121" s="664"/>
      <c r="I121" s="664"/>
      <c r="J121" s="664"/>
      <c r="K121" s="664"/>
      <c r="L121" s="665"/>
      <c r="M121" s="665"/>
      <c r="N121" s="665"/>
      <c r="O121" s="665"/>
      <c r="P121" s="665"/>
      <c r="Q121" s="718"/>
      <c r="R121" s="718"/>
      <c r="S121" s="718"/>
      <c r="T121" s="718"/>
      <c r="U121" s="718"/>
      <c r="V121" s="476"/>
      <c r="W121" s="650"/>
      <c r="X121" s="650"/>
      <c r="Y121" s="650"/>
      <c r="Z121" s="650"/>
      <c r="AA121" s="650"/>
      <c r="AB121" s="650"/>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2" t="str">
        <f>IF($L$16="", "", VLOOKUP(Z121,【参考】数式用!$A$2:$O$57,14,FALSE))</f>
        <v/>
      </c>
      <c r="AQ121" s="282" t="e">
        <f>VLOOKUP(Z121,【参考】数式用!$A$2:$O$57,15,FALSE)</f>
        <v>#N/A</v>
      </c>
    </row>
    <row r="122" spans="1:43" ht="49.9" customHeight="1">
      <c r="A122" s="649">
        <f t="shared" si="3"/>
        <v>83</v>
      </c>
      <c r="B122" s="663"/>
      <c r="C122" s="664"/>
      <c r="D122" s="664"/>
      <c r="E122" s="664"/>
      <c r="F122" s="664"/>
      <c r="G122" s="664"/>
      <c r="H122" s="664"/>
      <c r="I122" s="664"/>
      <c r="J122" s="664"/>
      <c r="K122" s="664"/>
      <c r="L122" s="665"/>
      <c r="M122" s="665"/>
      <c r="N122" s="665"/>
      <c r="O122" s="665"/>
      <c r="P122" s="665"/>
      <c r="Q122" s="718"/>
      <c r="R122" s="718"/>
      <c r="S122" s="718"/>
      <c r="T122" s="718"/>
      <c r="U122" s="718"/>
      <c r="V122" s="476"/>
      <c r="W122" s="650"/>
      <c r="X122" s="650"/>
      <c r="Y122" s="650"/>
      <c r="Z122" s="650"/>
      <c r="AA122" s="650"/>
      <c r="AB122" s="650"/>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2" t="str">
        <f>IF($L$16="", "", VLOOKUP(Z122,【参考】数式用!$A$2:$O$57,14,FALSE))</f>
        <v/>
      </c>
      <c r="AQ122" s="282" t="e">
        <f>VLOOKUP(Z122,【参考】数式用!$A$2:$O$57,15,FALSE)</f>
        <v>#N/A</v>
      </c>
    </row>
    <row r="123" spans="1:43" ht="49.9" customHeight="1">
      <c r="A123" s="649">
        <f t="shared" si="3"/>
        <v>84</v>
      </c>
      <c r="B123" s="663"/>
      <c r="C123" s="664"/>
      <c r="D123" s="664"/>
      <c r="E123" s="664"/>
      <c r="F123" s="664"/>
      <c r="G123" s="664"/>
      <c r="H123" s="664"/>
      <c r="I123" s="664"/>
      <c r="J123" s="664"/>
      <c r="K123" s="664"/>
      <c r="L123" s="665"/>
      <c r="M123" s="665"/>
      <c r="N123" s="665"/>
      <c r="O123" s="665"/>
      <c r="P123" s="665"/>
      <c r="Q123" s="718"/>
      <c r="R123" s="718"/>
      <c r="S123" s="718"/>
      <c r="T123" s="718"/>
      <c r="U123" s="718"/>
      <c r="V123" s="476"/>
      <c r="W123" s="650"/>
      <c r="X123" s="650"/>
      <c r="Y123" s="650"/>
      <c r="Z123" s="650"/>
      <c r="AA123" s="650"/>
      <c r="AB123" s="650"/>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2" t="str">
        <f>IF($L$16="", "", VLOOKUP(Z123,【参考】数式用!$A$2:$O$57,14,FALSE))</f>
        <v/>
      </c>
      <c r="AQ123" s="282" t="e">
        <f>VLOOKUP(Z123,【参考】数式用!$A$2:$O$57,15,FALSE)</f>
        <v>#N/A</v>
      </c>
    </row>
    <row r="124" spans="1:43" ht="49.9" customHeight="1">
      <c r="A124" s="649">
        <f t="shared" si="3"/>
        <v>85</v>
      </c>
      <c r="B124" s="663"/>
      <c r="C124" s="664"/>
      <c r="D124" s="664"/>
      <c r="E124" s="664"/>
      <c r="F124" s="664"/>
      <c r="G124" s="664"/>
      <c r="H124" s="664"/>
      <c r="I124" s="664"/>
      <c r="J124" s="664"/>
      <c r="K124" s="664"/>
      <c r="L124" s="665"/>
      <c r="M124" s="665"/>
      <c r="N124" s="665"/>
      <c r="O124" s="665"/>
      <c r="P124" s="665"/>
      <c r="Q124" s="718"/>
      <c r="R124" s="718"/>
      <c r="S124" s="718"/>
      <c r="T124" s="718"/>
      <c r="U124" s="718"/>
      <c r="V124" s="476"/>
      <c r="W124" s="650"/>
      <c r="X124" s="650"/>
      <c r="Y124" s="650"/>
      <c r="Z124" s="650"/>
      <c r="AA124" s="650"/>
      <c r="AB124" s="650"/>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2" t="str">
        <f>IF($L$16="", "", VLOOKUP(Z124,【参考】数式用!$A$2:$O$57,14,FALSE))</f>
        <v/>
      </c>
      <c r="AQ124" s="282" t="e">
        <f>VLOOKUP(Z124,【参考】数式用!$A$2:$O$57,15,FALSE)</f>
        <v>#N/A</v>
      </c>
    </row>
    <row r="125" spans="1:43" ht="49.9" customHeight="1">
      <c r="A125" s="649">
        <f t="shared" si="3"/>
        <v>86</v>
      </c>
      <c r="B125" s="663"/>
      <c r="C125" s="664"/>
      <c r="D125" s="664"/>
      <c r="E125" s="664"/>
      <c r="F125" s="664"/>
      <c r="G125" s="664"/>
      <c r="H125" s="664"/>
      <c r="I125" s="664"/>
      <c r="J125" s="664"/>
      <c r="K125" s="664"/>
      <c r="L125" s="665"/>
      <c r="M125" s="665"/>
      <c r="N125" s="665"/>
      <c r="O125" s="665"/>
      <c r="P125" s="665"/>
      <c r="Q125" s="718"/>
      <c r="R125" s="718"/>
      <c r="S125" s="718"/>
      <c r="T125" s="718"/>
      <c r="U125" s="718"/>
      <c r="V125" s="476"/>
      <c r="W125" s="650"/>
      <c r="X125" s="650"/>
      <c r="Y125" s="650"/>
      <c r="Z125" s="650"/>
      <c r="AA125" s="650"/>
      <c r="AB125" s="650"/>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2" t="str">
        <f>IF($L$16="", "", VLOOKUP(Z125,【参考】数式用!$A$2:$O$57,14,FALSE))</f>
        <v/>
      </c>
      <c r="AQ125" s="282" t="e">
        <f>VLOOKUP(Z125,【参考】数式用!$A$2:$O$57,15,FALSE)</f>
        <v>#N/A</v>
      </c>
    </row>
    <row r="126" spans="1:43" ht="49.9" customHeight="1">
      <c r="A126" s="649">
        <f t="shared" si="3"/>
        <v>87</v>
      </c>
      <c r="B126" s="663"/>
      <c r="C126" s="664"/>
      <c r="D126" s="664"/>
      <c r="E126" s="664"/>
      <c r="F126" s="664"/>
      <c r="G126" s="664"/>
      <c r="H126" s="664"/>
      <c r="I126" s="664"/>
      <c r="J126" s="664"/>
      <c r="K126" s="664"/>
      <c r="L126" s="665"/>
      <c r="M126" s="665"/>
      <c r="N126" s="665"/>
      <c r="O126" s="665"/>
      <c r="P126" s="665"/>
      <c r="Q126" s="718"/>
      <c r="R126" s="718"/>
      <c r="S126" s="718"/>
      <c r="T126" s="718"/>
      <c r="U126" s="718"/>
      <c r="V126" s="476"/>
      <c r="W126" s="650"/>
      <c r="X126" s="650"/>
      <c r="Y126" s="650"/>
      <c r="Z126" s="650"/>
      <c r="AA126" s="650"/>
      <c r="AB126" s="650"/>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2" t="str">
        <f>IF($L$16="", "", VLOOKUP(Z126,【参考】数式用!$A$2:$O$57,14,FALSE))</f>
        <v/>
      </c>
      <c r="AQ126" s="282" t="e">
        <f>VLOOKUP(Z126,【参考】数式用!$A$2:$O$57,15,FALSE)</f>
        <v>#N/A</v>
      </c>
    </row>
    <row r="127" spans="1:43" ht="49.9" customHeight="1">
      <c r="A127" s="649">
        <f t="shared" si="3"/>
        <v>88</v>
      </c>
      <c r="B127" s="663"/>
      <c r="C127" s="664"/>
      <c r="D127" s="664"/>
      <c r="E127" s="664"/>
      <c r="F127" s="664"/>
      <c r="G127" s="664"/>
      <c r="H127" s="664"/>
      <c r="I127" s="664"/>
      <c r="J127" s="664"/>
      <c r="K127" s="664"/>
      <c r="L127" s="665"/>
      <c r="M127" s="665"/>
      <c r="N127" s="665"/>
      <c r="O127" s="665"/>
      <c r="P127" s="665"/>
      <c r="Q127" s="718"/>
      <c r="R127" s="718"/>
      <c r="S127" s="718"/>
      <c r="T127" s="718"/>
      <c r="U127" s="718"/>
      <c r="V127" s="476"/>
      <c r="W127" s="650"/>
      <c r="X127" s="650"/>
      <c r="Y127" s="650"/>
      <c r="Z127" s="650"/>
      <c r="AA127" s="650"/>
      <c r="AB127" s="650"/>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2" t="str">
        <f>IF($L$16="", "", VLOOKUP(Z127,【参考】数式用!$A$2:$O$57,14,FALSE))</f>
        <v/>
      </c>
      <c r="AQ127" s="282" t="e">
        <f>VLOOKUP(Z127,【参考】数式用!$A$2:$O$57,15,FALSE)</f>
        <v>#N/A</v>
      </c>
    </row>
    <row r="128" spans="1:43" ht="49.9" customHeight="1">
      <c r="A128" s="649">
        <f t="shared" si="3"/>
        <v>89</v>
      </c>
      <c r="B128" s="663"/>
      <c r="C128" s="664"/>
      <c r="D128" s="664"/>
      <c r="E128" s="664"/>
      <c r="F128" s="664"/>
      <c r="G128" s="664"/>
      <c r="H128" s="664"/>
      <c r="I128" s="664"/>
      <c r="J128" s="664"/>
      <c r="K128" s="664"/>
      <c r="L128" s="665"/>
      <c r="M128" s="665"/>
      <c r="N128" s="665"/>
      <c r="O128" s="665"/>
      <c r="P128" s="665"/>
      <c r="Q128" s="718"/>
      <c r="R128" s="718"/>
      <c r="S128" s="718"/>
      <c r="T128" s="718"/>
      <c r="U128" s="718"/>
      <c r="V128" s="476"/>
      <c r="W128" s="650"/>
      <c r="X128" s="650"/>
      <c r="Y128" s="650"/>
      <c r="Z128" s="650"/>
      <c r="AA128" s="650"/>
      <c r="AB128" s="650"/>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2" t="str">
        <f>IF($L$16="", "", VLOOKUP(Z128,【参考】数式用!$A$2:$O$57,14,FALSE))</f>
        <v/>
      </c>
      <c r="AQ128" s="282" t="e">
        <f>VLOOKUP(Z128,【参考】数式用!$A$2:$O$57,15,FALSE)</f>
        <v>#N/A</v>
      </c>
    </row>
    <row r="129" spans="1:43" ht="49.9" customHeight="1">
      <c r="A129" s="649">
        <f t="shared" si="3"/>
        <v>90</v>
      </c>
      <c r="B129" s="663"/>
      <c r="C129" s="664"/>
      <c r="D129" s="664"/>
      <c r="E129" s="664"/>
      <c r="F129" s="664"/>
      <c r="G129" s="664"/>
      <c r="H129" s="664"/>
      <c r="I129" s="664"/>
      <c r="J129" s="664"/>
      <c r="K129" s="664"/>
      <c r="L129" s="665"/>
      <c r="M129" s="665"/>
      <c r="N129" s="665"/>
      <c r="O129" s="665"/>
      <c r="P129" s="665"/>
      <c r="Q129" s="718"/>
      <c r="R129" s="718"/>
      <c r="S129" s="718"/>
      <c r="T129" s="718"/>
      <c r="U129" s="718"/>
      <c r="V129" s="476"/>
      <c r="W129" s="650"/>
      <c r="X129" s="650"/>
      <c r="Y129" s="650"/>
      <c r="Z129" s="650"/>
      <c r="AA129" s="650"/>
      <c r="AB129" s="650"/>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2" t="str">
        <f>IF($L$16="", "", VLOOKUP(Z129,【参考】数式用!$A$2:$O$57,14,FALSE))</f>
        <v/>
      </c>
      <c r="AQ129" s="282" t="e">
        <f>VLOOKUP(Z129,【参考】数式用!$A$2:$O$57,15,FALSE)</f>
        <v>#N/A</v>
      </c>
    </row>
    <row r="130" spans="1:43" ht="49.9" customHeight="1">
      <c r="A130" s="649">
        <f t="shared" si="3"/>
        <v>91</v>
      </c>
      <c r="B130" s="663"/>
      <c r="C130" s="664"/>
      <c r="D130" s="664"/>
      <c r="E130" s="664"/>
      <c r="F130" s="664"/>
      <c r="G130" s="664"/>
      <c r="H130" s="664"/>
      <c r="I130" s="664"/>
      <c r="J130" s="664"/>
      <c r="K130" s="664"/>
      <c r="L130" s="665"/>
      <c r="M130" s="665"/>
      <c r="N130" s="665"/>
      <c r="O130" s="665"/>
      <c r="P130" s="665"/>
      <c r="Q130" s="718"/>
      <c r="R130" s="718"/>
      <c r="S130" s="718"/>
      <c r="T130" s="718"/>
      <c r="U130" s="718"/>
      <c r="V130" s="476"/>
      <c r="W130" s="650"/>
      <c r="X130" s="650"/>
      <c r="Y130" s="650"/>
      <c r="Z130" s="650"/>
      <c r="AA130" s="650"/>
      <c r="AB130" s="650"/>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2" t="str">
        <f>IF($L$16="", "", VLOOKUP(Z130,【参考】数式用!$A$2:$O$57,14,FALSE))</f>
        <v/>
      </c>
      <c r="AQ130" s="282" t="e">
        <f>VLOOKUP(Z130,【参考】数式用!$A$2:$O$57,15,FALSE)</f>
        <v>#N/A</v>
      </c>
    </row>
    <row r="131" spans="1:43" ht="49.9" customHeight="1">
      <c r="A131" s="649">
        <f t="shared" si="3"/>
        <v>92</v>
      </c>
      <c r="B131" s="663"/>
      <c r="C131" s="664"/>
      <c r="D131" s="664"/>
      <c r="E131" s="664"/>
      <c r="F131" s="664"/>
      <c r="G131" s="664"/>
      <c r="H131" s="664"/>
      <c r="I131" s="664"/>
      <c r="J131" s="664"/>
      <c r="K131" s="664"/>
      <c r="L131" s="665"/>
      <c r="M131" s="665"/>
      <c r="N131" s="665"/>
      <c r="O131" s="665"/>
      <c r="P131" s="665"/>
      <c r="Q131" s="718"/>
      <c r="R131" s="718"/>
      <c r="S131" s="718"/>
      <c r="T131" s="718"/>
      <c r="U131" s="718"/>
      <c r="V131" s="476"/>
      <c r="W131" s="650"/>
      <c r="X131" s="650"/>
      <c r="Y131" s="650"/>
      <c r="Z131" s="650"/>
      <c r="AA131" s="650"/>
      <c r="AB131" s="650"/>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2" t="str">
        <f>IF($L$16="", "", VLOOKUP(Z131,【参考】数式用!$A$2:$O$57,14,FALSE))</f>
        <v/>
      </c>
      <c r="AQ131" s="282" t="e">
        <f>VLOOKUP(Z131,【参考】数式用!$A$2:$O$57,15,FALSE)</f>
        <v>#N/A</v>
      </c>
    </row>
    <row r="132" spans="1:43" ht="49.9" customHeight="1">
      <c r="A132" s="649">
        <f t="shared" si="3"/>
        <v>93</v>
      </c>
      <c r="B132" s="663"/>
      <c r="C132" s="664"/>
      <c r="D132" s="664"/>
      <c r="E132" s="664"/>
      <c r="F132" s="664"/>
      <c r="G132" s="664"/>
      <c r="H132" s="664"/>
      <c r="I132" s="664"/>
      <c r="J132" s="664"/>
      <c r="K132" s="664"/>
      <c r="L132" s="665"/>
      <c r="M132" s="665"/>
      <c r="N132" s="665"/>
      <c r="O132" s="665"/>
      <c r="P132" s="665"/>
      <c r="Q132" s="718"/>
      <c r="R132" s="718"/>
      <c r="S132" s="718"/>
      <c r="T132" s="718"/>
      <c r="U132" s="718"/>
      <c r="V132" s="476"/>
      <c r="W132" s="650"/>
      <c r="X132" s="650"/>
      <c r="Y132" s="650"/>
      <c r="Z132" s="650"/>
      <c r="AA132" s="650"/>
      <c r="AB132" s="650"/>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2" t="str">
        <f>IF($L$16="", "", VLOOKUP(Z132,【参考】数式用!$A$2:$O$57,14,FALSE))</f>
        <v/>
      </c>
      <c r="AQ132" s="282" t="e">
        <f>VLOOKUP(Z132,【参考】数式用!$A$2:$O$57,15,FALSE)</f>
        <v>#N/A</v>
      </c>
    </row>
    <row r="133" spans="1:43" ht="49.9" customHeight="1">
      <c r="A133" s="649">
        <f t="shared" si="3"/>
        <v>94</v>
      </c>
      <c r="B133" s="663"/>
      <c r="C133" s="664"/>
      <c r="D133" s="664"/>
      <c r="E133" s="664"/>
      <c r="F133" s="664"/>
      <c r="G133" s="664"/>
      <c r="H133" s="664"/>
      <c r="I133" s="664"/>
      <c r="J133" s="664"/>
      <c r="K133" s="664"/>
      <c r="L133" s="665"/>
      <c r="M133" s="665"/>
      <c r="N133" s="665"/>
      <c r="O133" s="665"/>
      <c r="P133" s="665"/>
      <c r="Q133" s="718"/>
      <c r="R133" s="718"/>
      <c r="S133" s="718"/>
      <c r="T133" s="718"/>
      <c r="U133" s="718"/>
      <c r="V133" s="476"/>
      <c r="W133" s="650"/>
      <c r="X133" s="650"/>
      <c r="Y133" s="650"/>
      <c r="Z133" s="650"/>
      <c r="AA133" s="650"/>
      <c r="AB133" s="650"/>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2" t="str">
        <f>IF($L$16="", "", VLOOKUP(Z133,【参考】数式用!$A$2:$O$57,14,FALSE))</f>
        <v/>
      </c>
      <c r="AQ133" s="282" t="e">
        <f>VLOOKUP(Z133,【参考】数式用!$A$2:$O$57,15,FALSE)</f>
        <v>#N/A</v>
      </c>
    </row>
    <row r="134" spans="1:43" ht="49.9" customHeight="1">
      <c r="A134" s="649">
        <f t="shared" si="3"/>
        <v>95</v>
      </c>
      <c r="B134" s="663"/>
      <c r="C134" s="664"/>
      <c r="D134" s="664"/>
      <c r="E134" s="664"/>
      <c r="F134" s="664"/>
      <c r="G134" s="664"/>
      <c r="H134" s="664"/>
      <c r="I134" s="664"/>
      <c r="J134" s="664"/>
      <c r="K134" s="664"/>
      <c r="L134" s="665"/>
      <c r="M134" s="665"/>
      <c r="N134" s="665"/>
      <c r="O134" s="665"/>
      <c r="P134" s="665"/>
      <c r="Q134" s="718"/>
      <c r="R134" s="718"/>
      <c r="S134" s="718"/>
      <c r="T134" s="718"/>
      <c r="U134" s="718"/>
      <c r="V134" s="476"/>
      <c r="W134" s="650"/>
      <c r="X134" s="650"/>
      <c r="Y134" s="650"/>
      <c r="Z134" s="650"/>
      <c r="AA134" s="650"/>
      <c r="AB134" s="650"/>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2" t="str">
        <f>IF($L$16="", "", VLOOKUP(Z134,【参考】数式用!$A$2:$O$57,14,FALSE))</f>
        <v/>
      </c>
      <c r="AQ134" s="282" t="e">
        <f>VLOOKUP(Z134,【参考】数式用!$A$2:$O$57,15,FALSE)</f>
        <v>#N/A</v>
      </c>
    </row>
    <row r="135" spans="1:43" ht="49.9" customHeight="1">
      <c r="A135" s="649">
        <f t="shared" si="3"/>
        <v>96</v>
      </c>
      <c r="B135" s="663"/>
      <c r="C135" s="664"/>
      <c r="D135" s="664"/>
      <c r="E135" s="664"/>
      <c r="F135" s="664"/>
      <c r="G135" s="664"/>
      <c r="H135" s="664"/>
      <c r="I135" s="664"/>
      <c r="J135" s="664"/>
      <c r="K135" s="664"/>
      <c r="L135" s="665"/>
      <c r="M135" s="665"/>
      <c r="N135" s="665"/>
      <c r="O135" s="665"/>
      <c r="P135" s="665"/>
      <c r="Q135" s="718"/>
      <c r="R135" s="718"/>
      <c r="S135" s="718"/>
      <c r="T135" s="718"/>
      <c r="U135" s="718"/>
      <c r="V135" s="476"/>
      <c r="W135" s="650"/>
      <c r="X135" s="650"/>
      <c r="Y135" s="650"/>
      <c r="Z135" s="650"/>
      <c r="AA135" s="650"/>
      <c r="AB135" s="650"/>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2" t="str">
        <f>IF($L$16="", "", VLOOKUP(Z135,【参考】数式用!$A$2:$O$57,14,FALSE))</f>
        <v/>
      </c>
      <c r="AQ135" s="282" t="e">
        <f>VLOOKUP(Z135,【参考】数式用!$A$2:$O$57,15,FALSE)</f>
        <v>#N/A</v>
      </c>
    </row>
    <row r="136" spans="1:43" ht="49.9" customHeight="1">
      <c r="A136" s="649">
        <f t="shared" si="3"/>
        <v>97</v>
      </c>
      <c r="B136" s="663"/>
      <c r="C136" s="664"/>
      <c r="D136" s="664"/>
      <c r="E136" s="664"/>
      <c r="F136" s="664"/>
      <c r="G136" s="664"/>
      <c r="H136" s="664"/>
      <c r="I136" s="664"/>
      <c r="J136" s="664"/>
      <c r="K136" s="664"/>
      <c r="L136" s="665"/>
      <c r="M136" s="665"/>
      <c r="N136" s="665"/>
      <c r="O136" s="665"/>
      <c r="P136" s="665"/>
      <c r="Q136" s="718"/>
      <c r="R136" s="718"/>
      <c r="S136" s="718"/>
      <c r="T136" s="718"/>
      <c r="U136" s="718"/>
      <c r="V136" s="476"/>
      <c r="W136" s="650"/>
      <c r="X136" s="650"/>
      <c r="Y136" s="650"/>
      <c r="Z136" s="650"/>
      <c r="AA136" s="650"/>
      <c r="AB136" s="650"/>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2" t="str">
        <f>IF($L$16="", "", VLOOKUP(Z136,【参考】数式用!$A$2:$O$57,14,FALSE))</f>
        <v/>
      </c>
      <c r="AQ136" s="282" t="e">
        <f>VLOOKUP(Z136,【参考】数式用!$A$2:$O$57,15,FALSE)</f>
        <v>#N/A</v>
      </c>
    </row>
    <row r="137" spans="1:43" ht="49.9" customHeight="1">
      <c r="A137" s="649">
        <f t="shared" si="3"/>
        <v>98</v>
      </c>
      <c r="B137" s="663"/>
      <c r="C137" s="664"/>
      <c r="D137" s="664"/>
      <c r="E137" s="664"/>
      <c r="F137" s="664"/>
      <c r="G137" s="664"/>
      <c r="H137" s="664"/>
      <c r="I137" s="664"/>
      <c r="J137" s="664"/>
      <c r="K137" s="664"/>
      <c r="L137" s="665"/>
      <c r="M137" s="665"/>
      <c r="N137" s="665"/>
      <c r="O137" s="665"/>
      <c r="P137" s="665"/>
      <c r="Q137" s="718"/>
      <c r="R137" s="718"/>
      <c r="S137" s="718"/>
      <c r="T137" s="718"/>
      <c r="U137" s="718"/>
      <c r="V137" s="476"/>
      <c r="W137" s="650"/>
      <c r="X137" s="650"/>
      <c r="Y137" s="650"/>
      <c r="Z137" s="650"/>
      <c r="AA137" s="650"/>
      <c r="AB137" s="650"/>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2" t="str">
        <f>IF($L$16="", "", VLOOKUP(Z137,【参考】数式用!$A$2:$O$57,14,FALSE))</f>
        <v/>
      </c>
      <c r="AQ137" s="282" t="e">
        <f>VLOOKUP(Z137,【参考】数式用!$A$2:$O$57,15,FALSE)</f>
        <v>#N/A</v>
      </c>
    </row>
    <row r="138" spans="1:43" ht="49.9" customHeight="1">
      <c r="A138" s="649">
        <f t="shared" si="3"/>
        <v>99</v>
      </c>
      <c r="B138" s="663"/>
      <c r="C138" s="664"/>
      <c r="D138" s="664"/>
      <c r="E138" s="664"/>
      <c r="F138" s="664"/>
      <c r="G138" s="664"/>
      <c r="H138" s="664"/>
      <c r="I138" s="664"/>
      <c r="J138" s="664"/>
      <c r="K138" s="664"/>
      <c r="L138" s="665"/>
      <c r="M138" s="665"/>
      <c r="N138" s="665"/>
      <c r="O138" s="665"/>
      <c r="P138" s="665"/>
      <c r="Q138" s="718"/>
      <c r="R138" s="718"/>
      <c r="S138" s="718"/>
      <c r="T138" s="718"/>
      <c r="U138" s="718"/>
      <c r="V138" s="476"/>
      <c r="W138" s="650"/>
      <c r="X138" s="650"/>
      <c r="Y138" s="650"/>
      <c r="Z138" s="650"/>
      <c r="AA138" s="650"/>
      <c r="AB138" s="650"/>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2" t="str">
        <f>IF($L$16="", "", VLOOKUP(Z138,【参考】数式用!$A$2:$O$57,14,FALSE))</f>
        <v/>
      </c>
      <c r="AQ138" s="282" t="e">
        <f>VLOOKUP(Z138,【参考】数式用!$A$2:$O$57,15,FALSE)</f>
        <v>#N/A</v>
      </c>
    </row>
    <row r="139" spans="1:43" ht="49.9" customHeight="1">
      <c r="A139" s="649">
        <f t="shared" si="3"/>
        <v>100</v>
      </c>
      <c r="B139" s="663"/>
      <c r="C139" s="664"/>
      <c r="D139" s="664"/>
      <c r="E139" s="664"/>
      <c r="F139" s="664"/>
      <c r="G139" s="664"/>
      <c r="H139" s="664"/>
      <c r="I139" s="664"/>
      <c r="J139" s="664"/>
      <c r="K139" s="664"/>
      <c r="L139" s="665"/>
      <c r="M139" s="665"/>
      <c r="N139" s="665"/>
      <c r="O139" s="665"/>
      <c r="P139" s="665"/>
      <c r="Q139" s="718"/>
      <c r="R139" s="718"/>
      <c r="S139" s="718"/>
      <c r="T139" s="718"/>
      <c r="U139" s="718"/>
      <c r="V139" s="476"/>
      <c r="W139" s="650"/>
      <c r="X139" s="650"/>
      <c r="Y139" s="650"/>
      <c r="Z139" s="650"/>
      <c r="AA139" s="650"/>
      <c r="AB139" s="650"/>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2" t="str">
        <f>IF($L$16="", "", VLOOKUP(Z139,【参考】数式用!$A$2:$O$57,14,FALSE))</f>
        <v/>
      </c>
      <c r="AQ139" s="282" t="e">
        <f>VLOOKUP(Z139,【参考】数式用!$A$2:$O$57,15,FALSE)</f>
        <v>#N/A</v>
      </c>
    </row>
  </sheetData>
  <sheetProtection algorithmName="SHA-512" hashValue="NTD6ZFh5l5DpbchYEb1DSZKy2PBxfcI/GLYAKAI6rhc+dGuvZLP9+cjn7grENUL9c68qqhLlbzfP06dSxjrTBg==" saltValue="kEqsYoyNaAqD9OhCaRFc8g==" spinCount="100000" sheet="1" formatCells="0" insertRows="0" deleteRows="0" sort="0" autoFilter="0"/>
  <dataConsolidate/>
  <mergeCells count="559">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B131:K131"/>
    <mergeCell ref="B132:K132"/>
    <mergeCell ref="B133:K133"/>
    <mergeCell ref="B134:K134"/>
    <mergeCell ref="B135:K135"/>
    <mergeCell ref="B136:K136"/>
    <mergeCell ref="B137:K137"/>
    <mergeCell ref="B138:K138"/>
    <mergeCell ref="B139:K13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B45:K45"/>
    <mergeCell ref="Q42:U42"/>
    <mergeCell ref="B38:K39"/>
    <mergeCell ref="L42:P42"/>
    <mergeCell ref="B42:K42"/>
    <mergeCell ref="L38:P39"/>
    <mergeCell ref="B40:K40"/>
    <mergeCell ref="B41:K41"/>
    <mergeCell ref="Q40:U40"/>
    <mergeCell ref="L40:P40"/>
    <mergeCell ref="B43:K43"/>
    <mergeCell ref="L43:P43"/>
    <mergeCell ref="Q43:U43"/>
    <mergeCell ref="A17:A19"/>
    <mergeCell ref="B15:K15"/>
    <mergeCell ref="B16:K16"/>
    <mergeCell ref="B18:K18"/>
    <mergeCell ref="B19:K19"/>
    <mergeCell ref="L15:AF15"/>
    <mergeCell ref="L16:AF16"/>
    <mergeCell ref="L17:O17"/>
    <mergeCell ref="Q17:U17"/>
    <mergeCell ref="L22:V22"/>
    <mergeCell ref="L20:AF20"/>
    <mergeCell ref="AC38:AC39"/>
    <mergeCell ref="T33:U33"/>
    <mergeCell ref="T34:U34"/>
    <mergeCell ref="T35:U35"/>
    <mergeCell ref="T36:U36"/>
    <mergeCell ref="A33:S33"/>
    <mergeCell ref="A34:S34"/>
    <mergeCell ref="A35:S35"/>
    <mergeCell ref="A36:S36"/>
    <mergeCell ref="A38:A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W107:Y107"/>
    <mergeCell ref="W106:Y106"/>
    <mergeCell ref="W108:Y108"/>
    <mergeCell ref="W118:Y118"/>
    <mergeCell ref="Z106:AB106"/>
    <mergeCell ref="Z107:AB107"/>
    <mergeCell ref="W105:Y105"/>
    <mergeCell ref="W104:Y104"/>
    <mergeCell ref="W103:Y103"/>
    <mergeCell ref="Z119:AB119"/>
    <mergeCell ref="Z120:AB120"/>
    <mergeCell ref="Z121:AB121"/>
    <mergeCell ref="Z122:AB122"/>
    <mergeCell ref="Z123:AB123"/>
    <mergeCell ref="W115:Y115"/>
    <mergeCell ref="W116:Y116"/>
    <mergeCell ref="W117:Y117"/>
    <mergeCell ref="W114:Y114"/>
    <mergeCell ref="W98:Y98"/>
    <mergeCell ref="W97:Y97"/>
    <mergeCell ref="W100:Y100"/>
    <mergeCell ref="W99:Y99"/>
    <mergeCell ref="W96:Y96"/>
    <mergeCell ref="W95:Y95"/>
    <mergeCell ref="W94:Y94"/>
    <mergeCell ref="Z101:AB101"/>
    <mergeCell ref="Z105:AB105"/>
    <mergeCell ref="W102:Y102"/>
    <mergeCell ref="W101:Y101"/>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topLeftCell="A113" zoomScale="86" zoomScaleNormal="120" zoomScaleSheetLayoutView="86" zoomScalePageLayoutView="64" workbookViewId="0">
      <selection activeCell="AK139" sqref="AK139"/>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778" t="s">
        <v>7</v>
      </c>
      <c r="AD1" s="778"/>
      <c r="AE1" s="778"/>
      <c r="AF1" s="778" t="str">
        <f>IF(基本情報入力シート!C11="","",基本情報入力シート!C11)</f>
        <v/>
      </c>
      <c r="AG1" s="778"/>
      <c r="AH1" s="778"/>
      <c r="AI1" s="778"/>
      <c r="AJ1" s="778"/>
      <c r="AK1" s="779"/>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794" t="s">
        <v>51</v>
      </c>
      <c r="C3" s="794"/>
      <c r="D3" s="794"/>
      <c r="E3" s="794"/>
      <c r="F3" s="794"/>
      <c r="G3" s="794"/>
      <c r="H3" s="794"/>
      <c r="I3" s="794"/>
      <c r="J3" s="794"/>
      <c r="K3" s="794"/>
      <c r="L3" s="794"/>
      <c r="M3" s="794"/>
      <c r="N3" s="794"/>
      <c r="O3" s="794"/>
      <c r="P3" s="794"/>
      <c r="Q3" s="794"/>
      <c r="R3" s="794"/>
      <c r="S3" s="794"/>
      <c r="T3" s="794"/>
      <c r="U3" s="794"/>
      <c r="V3" s="794"/>
      <c r="W3" s="794"/>
      <c r="X3" s="794"/>
      <c r="Y3" s="794"/>
      <c r="Z3" s="794"/>
      <c r="AA3" s="794"/>
      <c r="AB3" s="794"/>
      <c r="AC3" s="794"/>
      <c r="AD3" s="794"/>
      <c r="AE3" s="794"/>
      <c r="AF3" s="794"/>
      <c r="AG3" s="794"/>
      <c r="AH3" s="794"/>
      <c r="AI3" s="794"/>
      <c r="AJ3" s="794"/>
      <c r="AK3" s="794"/>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795" t="s">
        <v>11</v>
      </c>
      <c r="C5" s="795"/>
      <c r="D5" s="795"/>
      <c r="E5" s="795"/>
      <c r="F5" s="795"/>
      <c r="G5" s="795"/>
      <c r="H5" s="755" t="str">
        <f>IF(基本情報入力シート!L15="","",基本情報入力シート!L15)</f>
        <v/>
      </c>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6"/>
      <c r="AL5" s="247"/>
      <c r="AM5" s="247"/>
      <c r="AN5" s="247"/>
      <c r="AO5" s="247"/>
      <c r="AP5" s="247"/>
      <c r="AQ5" s="247"/>
      <c r="AR5" s="247"/>
      <c r="AS5" s="247"/>
      <c r="AT5" s="247"/>
      <c r="AU5" s="247"/>
      <c r="AV5" s="247"/>
      <c r="AW5" s="247"/>
      <c r="AX5" s="247"/>
      <c r="AY5" s="247"/>
    </row>
    <row r="6" spans="1:51" s="12" customFormat="1" ht="25.5" customHeight="1">
      <c r="A6" s="247"/>
      <c r="B6" s="764" t="s">
        <v>53</v>
      </c>
      <c r="C6" s="764"/>
      <c r="D6" s="764"/>
      <c r="E6" s="764"/>
      <c r="F6" s="764"/>
      <c r="G6" s="764"/>
      <c r="H6" s="765" t="str">
        <f>IF(基本情報入力シート!L16="","",基本情報入力シート!L16)</f>
        <v/>
      </c>
      <c r="I6" s="765"/>
      <c r="J6" s="765"/>
      <c r="K6" s="765"/>
      <c r="L6" s="765"/>
      <c r="M6" s="765"/>
      <c r="N6" s="765"/>
      <c r="O6" s="765"/>
      <c r="P6" s="765"/>
      <c r="Q6" s="765"/>
      <c r="R6" s="765"/>
      <c r="S6" s="765"/>
      <c r="T6" s="765"/>
      <c r="U6" s="765"/>
      <c r="V6" s="765"/>
      <c r="W6" s="765"/>
      <c r="X6" s="765"/>
      <c r="Y6" s="765"/>
      <c r="Z6" s="765"/>
      <c r="AA6" s="765"/>
      <c r="AB6" s="765"/>
      <c r="AC6" s="765"/>
      <c r="AD6" s="765"/>
      <c r="AE6" s="765"/>
      <c r="AF6" s="765"/>
      <c r="AG6" s="765"/>
      <c r="AH6" s="765"/>
      <c r="AI6" s="765"/>
      <c r="AJ6" s="765"/>
      <c r="AK6" s="766"/>
      <c r="AL6" s="247"/>
      <c r="AM6" s="247"/>
      <c r="AN6" s="247"/>
      <c r="AO6" s="247"/>
      <c r="AP6" s="247"/>
      <c r="AQ6" s="247"/>
      <c r="AR6" s="247"/>
      <c r="AS6" s="247"/>
      <c r="AT6" s="247"/>
      <c r="AU6" s="247"/>
      <c r="AV6" s="247"/>
      <c r="AW6" s="247"/>
      <c r="AX6" s="247"/>
      <c r="AY6" s="247"/>
    </row>
    <row r="7" spans="1:51" s="12" customFormat="1" ht="12.75" customHeight="1">
      <c r="A7" s="247"/>
      <c r="B7" s="767" t="s">
        <v>54</v>
      </c>
      <c r="C7" s="767"/>
      <c r="D7" s="767"/>
      <c r="E7" s="767"/>
      <c r="F7" s="767"/>
      <c r="G7" s="767"/>
      <c r="H7" s="248" t="s">
        <v>14</v>
      </c>
      <c r="I7" s="768" t="str">
        <f>IF(基本情報入力シート!AO18="－","",基本情報入力シート!AO18)</f>
        <v>-</v>
      </c>
      <c r="J7" s="768"/>
      <c r="K7" s="768"/>
      <c r="L7" s="768"/>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767"/>
      <c r="C8" s="767"/>
      <c r="D8" s="767"/>
      <c r="E8" s="767"/>
      <c r="F8" s="767"/>
      <c r="G8" s="767"/>
      <c r="H8" s="769" t="str">
        <f>IF(基本情報入力シート!L18="","",基本情報入力シート!L18)</f>
        <v/>
      </c>
      <c r="I8" s="769"/>
      <c r="J8" s="769"/>
      <c r="K8" s="769"/>
      <c r="L8" s="769"/>
      <c r="M8" s="769"/>
      <c r="N8" s="769"/>
      <c r="O8" s="769"/>
      <c r="P8" s="769"/>
      <c r="Q8" s="769"/>
      <c r="R8" s="769"/>
      <c r="S8" s="769"/>
      <c r="T8" s="769"/>
      <c r="U8" s="769"/>
      <c r="V8" s="769"/>
      <c r="W8" s="769"/>
      <c r="X8" s="769"/>
      <c r="Y8" s="769"/>
      <c r="Z8" s="769"/>
      <c r="AA8" s="769"/>
      <c r="AB8" s="769"/>
      <c r="AC8" s="769"/>
      <c r="AD8" s="769"/>
      <c r="AE8" s="769"/>
      <c r="AF8" s="769"/>
      <c r="AG8" s="769"/>
      <c r="AH8" s="769"/>
      <c r="AI8" s="769"/>
      <c r="AJ8" s="769"/>
      <c r="AK8" s="769"/>
      <c r="AL8" s="247"/>
      <c r="AM8" s="247"/>
      <c r="AN8" s="247"/>
      <c r="AO8" s="247"/>
      <c r="AP8" s="247"/>
      <c r="AQ8" s="247"/>
      <c r="AR8" s="247"/>
      <c r="AS8" s="247"/>
      <c r="AT8" s="247"/>
      <c r="AU8" s="247"/>
      <c r="AV8" s="247"/>
      <c r="AW8" s="247"/>
      <c r="AX8" s="247"/>
      <c r="AY8" s="247" t="b">
        <v>1</v>
      </c>
    </row>
    <row r="9" spans="1:51" s="12" customFormat="1" ht="16.5" customHeight="1">
      <c r="A9" s="247"/>
      <c r="B9" s="767"/>
      <c r="C9" s="767"/>
      <c r="D9" s="767"/>
      <c r="E9" s="767"/>
      <c r="F9" s="767"/>
      <c r="G9" s="767"/>
      <c r="H9" s="770" t="str">
        <f>IF(基本情報入力シート!L19="","",基本情報入力シート!L19)</f>
        <v/>
      </c>
      <c r="I9" s="770"/>
      <c r="J9" s="770"/>
      <c r="K9" s="770"/>
      <c r="L9" s="770"/>
      <c r="M9" s="770"/>
      <c r="N9" s="770"/>
      <c r="O9" s="770"/>
      <c r="P9" s="770"/>
      <c r="Q9" s="770"/>
      <c r="R9" s="770"/>
      <c r="S9" s="770"/>
      <c r="T9" s="770"/>
      <c r="U9" s="770"/>
      <c r="V9" s="770"/>
      <c r="W9" s="770"/>
      <c r="X9" s="770"/>
      <c r="Y9" s="770"/>
      <c r="Z9" s="770"/>
      <c r="AA9" s="770"/>
      <c r="AB9" s="770"/>
      <c r="AC9" s="770"/>
      <c r="AD9" s="770"/>
      <c r="AE9" s="770"/>
      <c r="AF9" s="770"/>
      <c r="AG9" s="770"/>
      <c r="AH9" s="770"/>
      <c r="AI9" s="770"/>
      <c r="AJ9" s="770"/>
      <c r="AK9" s="771"/>
      <c r="AL9" s="247"/>
      <c r="AM9" s="247"/>
      <c r="AN9" s="247"/>
      <c r="AO9" s="247"/>
      <c r="AP9" s="247"/>
      <c r="AQ9" s="247"/>
      <c r="AR9" s="247"/>
      <c r="AS9" s="247"/>
      <c r="AT9" s="247"/>
      <c r="AU9" s="247"/>
      <c r="AV9" s="247"/>
      <c r="AW9" s="247"/>
      <c r="AX9" s="247"/>
      <c r="AY9" s="247"/>
    </row>
    <row r="10" spans="1:51" s="12" customFormat="1" ht="13.5" customHeight="1">
      <c r="A10" s="247"/>
      <c r="B10" s="754" t="s">
        <v>11</v>
      </c>
      <c r="C10" s="754"/>
      <c r="D10" s="754"/>
      <c r="E10" s="754"/>
      <c r="F10" s="754"/>
      <c r="G10" s="754"/>
      <c r="H10" s="755" t="str">
        <f>IF(基本情報入力シート!L23="","",基本情報入力シート!L23)</f>
        <v/>
      </c>
      <c r="I10" s="755"/>
      <c r="J10" s="755"/>
      <c r="K10" s="755"/>
      <c r="L10" s="755"/>
      <c r="M10" s="755"/>
      <c r="N10" s="755"/>
      <c r="O10" s="755"/>
      <c r="P10" s="755"/>
      <c r="Q10" s="755"/>
      <c r="R10" s="755"/>
      <c r="S10" s="755"/>
      <c r="T10" s="755"/>
      <c r="U10" s="755"/>
      <c r="V10" s="755"/>
      <c r="W10" s="755"/>
      <c r="X10" s="755"/>
      <c r="Y10" s="755"/>
      <c r="Z10" s="755"/>
      <c r="AA10" s="755"/>
      <c r="AB10" s="755"/>
      <c r="AC10" s="755"/>
      <c r="AD10" s="755"/>
      <c r="AE10" s="755"/>
      <c r="AF10" s="755"/>
      <c r="AG10" s="755"/>
      <c r="AH10" s="755"/>
      <c r="AI10" s="755"/>
      <c r="AJ10" s="755"/>
      <c r="AK10" s="756"/>
      <c r="AL10" s="247"/>
      <c r="AM10" s="247"/>
      <c r="AN10" s="247"/>
      <c r="AO10" s="247"/>
      <c r="AP10" s="247"/>
      <c r="AQ10" s="247"/>
      <c r="AR10" s="247"/>
      <c r="AS10" s="247"/>
      <c r="AT10" s="247"/>
      <c r="AU10" s="247"/>
      <c r="AV10" s="247"/>
      <c r="AW10" s="247"/>
      <c r="AX10" s="247"/>
      <c r="AY10" s="247"/>
    </row>
    <row r="11" spans="1:51" s="12" customFormat="1" ht="22.5" customHeight="1">
      <c r="A11" s="247"/>
      <c r="B11" s="757" t="s">
        <v>55</v>
      </c>
      <c r="C11" s="757"/>
      <c r="D11" s="757"/>
      <c r="E11" s="757"/>
      <c r="F11" s="757"/>
      <c r="G11" s="757"/>
      <c r="H11" s="758" t="str">
        <f>IF(基本情報入力シート!L24="","",基本情報入力シート!L24)</f>
        <v/>
      </c>
      <c r="I11" s="758"/>
      <c r="J11" s="758"/>
      <c r="K11" s="758"/>
      <c r="L11" s="758"/>
      <c r="M11" s="758"/>
      <c r="N11" s="758"/>
      <c r="O11" s="758"/>
      <c r="P11" s="758"/>
      <c r="Q11" s="758"/>
      <c r="R11" s="758"/>
      <c r="S11" s="758"/>
      <c r="T11" s="758"/>
      <c r="U11" s="758"/>
      <c r="V11" s="758"/>
      <c r="W11" s="758"/>
      <c r="X11" s="758"/>
      <c r="Y11" s="758"/>
      <c r="Z11" s="758"/>
      <c r="AA11" s="758"/>
      <c r="AB11" s="758"/>
      <c r="AC11" s="758"/>
      <c r="AD11" s="758"/>
      <c r="AE11" s="758"/>
      <c r="AF11" s="758"/>
      <c r="AG11" s="758"/>
      <c r="AH11" s="758"/>
      <c r="AI11" s="758"/>
      <c r="AJ11" s="758"/>
      <c r="AK11" s="759"/>
      <c r="AL11" s="247"/>
      <c r="AM11" s="247"/>
      <c r="AN11" s="247"/>
      <c r="AO11" s="247"/>
      <c r="AP11" s="247"/>
      <c r="AQ11" s="247"/>
      <c r="AR11" s="247"/>
      <c r="AS11" s="247"/>
      <c r="AT11" s="247"/>
      <c r="AU11" s="247"/>
      <c r="AV11" s="247"/>
      <c r="AW11" s="247"/>
      <c r="AX11" s="247"/>
      <c r="AY11" s="247"/>
    </row>
    <row r="12" spans="1:51" s="12" customFormat="1" ht="18.75" customHeight="1">
      <c r="A12" s="247"/>
      <c r="B12" s="760" t="s">
        <v>56</v>
      </c>
      <c r="C12" s="760"/>
      <c r="D12" s="760"/>
      <c r="E12" s="760"/>
      <c r="F12" s="760"/>
      <c r="G12" s="760"/>
      <c r="H12" s="760" t="s">
        <v>25</v>
      </c>
      <c r="I12" s="761"/>
      <c r="J12" s="761"/>
      <c r="K12" s="761"/>
      <c r="L12" s="762" t="str">
        <f>IF(基本情報入力シート!L25="","",基本情報入力シート!L25)</f>
        <v/>
      </c>
      <c r="M12" s="762"/>
      <c r="N12" s="762"/>
      <c r="O12" s="762"/>
      <c r="P12" s="762"/>
      <c r="Q12" s="762"/>
      <c r="R12" s="762"/>
      <c r="S12" s="762"/>
      <c r="T12" s="762"/>
      <c r="U12" s="762"/>
      <c r="V12" s="763" t="s">
        <v>26</v>
      </c>
      <c r="W12" s="763"/>
      <c r="X12" s="763"/>
      <c r="Y12" s="763"/>
      <c r="Z12" s="762" t="str">
        <f>IF(基本情報入力シート!L26="","",基本情報入力シート!L26)</f>
        <v/>
      </c>
      <c r="AA12" s="762"/>
      <c r="AB12" s="762"/>
      <c r="AC12" s="762"/>
      <c r="AD12" s="762"/>
      <c r="AE12" s="762"/>
      <c r="AF12" s="762"/>
      <c r="AG12" s="762"/>
      <c r="AH12" s="762"/>
      <c r="AI12" s="762"/>
      <c r="AJ12" s="762"/>
      <c r="AK12" s="774"/>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750" t="s">
        <v>58</v>
      </c>
      <c r="C15" s="750"/>
      <c r="D15" s="750"/>
      <c r="E15" s="750"/>
      <c r="F15" s="750"/>
      <c r="G15" s="750"/>
      <c r="H15" s="750"/>
      <c r="I15" s="750"/>
      <c r="J15" s="750"/>
      <c r="K15" s="750"/>
      <c r="L15" s="750"/>
      <c r="M15" s="750"/>
      <c r="N15" s="750"/>
      <c r="O15" s="750"/>
      <c r="P15" s="750"/>
      <c r="Q15" s="750"/>
      <c r="R15" s="750"/>
      <c r="S15" s="750"/>
      <c r="T15" s="750"/>
      <c r="U15" s="750"/>
      <c r="V15" s="750"/>
      <c r="W15" s="751"/>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752" t="s">
        <v>60</v>
      </c>
      <c r="D16" s="752"/>
      <c r="E16" s="752"/>
      <c r="F16" s="752"/>
      <c r="G16" s="752"/>
      <c r="H16" s="752"/>
      <c r="I16" s="752"/>
      <c r="J16" s="752"/>
      <c r="K16" s="752"/>
      <c r="L16" s="752"/>
      <c r="M16" s="752"/>
      <c r="N16" s="752"/>
      <c r="O16" s="752"/>
      <c r="P16" s="752"/>
      <c r="Q16" s="753">
        <f>SUM('別紙様式2-2（個票（４、５月））'!L5:M5,'別紙様式2-3（個票（６月以降））'!K6)</f>
        <v>0</v>
      </c>
      <c r="R16" s="753"/>
      <c r="S16" s="753"/>
      <c r="T16" s="753"/>
      <c r="U16" s="753"/>
      <c r="V16" s="753"/>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772" t="s">
        <v>63</v>
      </c>
      <c r="D17" s="772"/>
      <c r="E17" s="772"/>
      <c r="F17" s="772"/>
      <c r="G17" s="772"/>
      <c r="H17" s="772"/>
      <c r="I17" s="772"/>
      <c r="J17" s="772"/>
      <c r="K17" s="772"/>
      <c r="L17" s="772"/>
      <c r="M17" s="772"/>
      <c r="N17" s="772"/>
      <c r="O17" s="772"/>
      <c r="P17" s="772"/>
      <c r="Q17" s="773">
        <v>0</v>
      </c>
      <c r="R17" s="773"/>
      <c r="S17" s="773"/>
      <c r="T17" s="773"/>
      <c r="U17" s="773"/>
      <c r="V17" s="773"/>
      <c r="W17" s="256" t="s">
        <v>61</v>
      </c>
      <c r="X17" s="241" t="s">
        <v>64</v>
      </c>
      <c r="Y17" s="257" t="str">
        <f>IF(H6="","",IF(Q17&gt;=Q16,"○","×"))</f>
        <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749" t="s">
        <v>67</v>
      </c>
      <c r="D20" s="749"/>
      <c r="E20" s="749"/>
      <c r="F20" s="749"/>
      <c r="G20" s="749"/>
      <c r="H20" s="749"/>
      <c r="I20" s="749"/>
      <c r="J20" s="749"/>
      <c r="K20" s="749"/>
      <c r="L20" s="749"/>
      <c r="M20" s="749"/>
      <c r="N20" s="749"/>
      <c r="O20" s="749"/>
      <c r="P20" s="749"/>
      <c r="Q20" s="749"/>
      <c r="R20" s="749"/>
      <c r="S20" s="749"/>
      <c r="T20" s="749"/>
      <c r="U20" s="749"/>
      <c r="V20" s="749"/>
      <c r="W20" s="749"/>
      <c r="X20" s="749"/>
      <c r="Y20" s="749"/>
      <c r="Z20" s="749"/>
      <c r="AA20" s="749"/>
      <c r="AB20" s="749"/>
      <c r="AC20" s="749"/>
      <c r="AD20" s="749"/>
      <c r="AE20" s="749"/>
      <c r="AF20" s="749"/>
      <c r="AG20" s="749"/>
      <c r="AH20" s="749"/>
      <c r="AI20" s="749"/>
      <c r="AJ20" s="749"/>
      <c r="AK20" s="749"/>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787" t="s">
        <v>68</v>
      </c>
      <c r="C22" s="787"/>
      <c r="D22" s="787"/>
      <c r="E22" s="787"/>
      <c r="F22" s="787"/>
      <c r="G22" s="787"/>
      <c r="H22" s="787"/>
      <c r="I22" s="787"/>
      <c r="J22" s="787"/>
      <c r="K22" s="787"/>
      <c r="L22" s="787"/>
      <c r="M22" s="787"/>
      <c r="N22" s="787"/>
      <c r="O22" s="787"/>
      <c r="P22" s="787"/>
      <c r="Q22" s="787"/>
      <c r="R22" s="787"/>
      <c r="S22" s="787"/>
      <c r="T22" s="787"/>
      <c r="U22" s="787"/>
      <c r="V22" s="787"/>
      <c r="W22" s="787"/>
      <c r="X22" s="787"/>
      <c r="Y22" s="787"/>
      <c r="Z22" s="787"/>
      <c r="AA22" s="787"/>
      <c r="AB22" s="787"/>
      <c r="AC22" s="787"/>
      <c r="AD22" s="787"/>
      <c r="AE22" s="787"/>
      <c r="AF22" s="787"/>
      <c r="AG22" s="787"/>
      <c r="AH22" s="787"/>
      <c r="AI22" s="787"/>
      <c r="AJ22" s="787"/>
      <c r="AK22" s="787"/>
      <c r="AL22" s="15"/>
      <c r="AM22" s="15"/>
      <c r="AN22" s="15"/>
      <c r="AO22" s="15"/>
      <c r="AP22" s="15"/>
      <c r="AQ22" s="15"/>
      <c r="AR22" s="15"/>
      <c r="AS22" s="15"/>
      <c r="AT22" s="15"/>
      <c r="AU22" s="15"/>
      <c r="AV22" s="15"/>
      <c r="AW22" s="15"/>
      <c r="AX22" s="15"/>
      <c r="AY22" s="15"/>
    </row>
    <row r="23" spans="1:60" ht="19.149999999999999" customHeight="1" thickBot="1">
      <c r="A23" s="15"/>
      <c r="B23" s="788" t="s">
        <v>69</v>
      </c>
      <c r="C23" s="788"/>
      <c r="D23" s="788"/>
      <c r="E23" s="788"/>
      <c r="F23" s="788"/>
      <c r="G23" s="788"/>
      <c r="H23" s="788"/>
      <c r="I23" s="788"/>
      <c r="J23" s="788"/>
      <c r="K23" s="788"/>
      <c r="L23" s="788"/>
      <c r="M23" s="788"/>
      <c r="N23" s="788"/>
      <c r="O23" s="788"/>
      <c r="P23" s="788"/>
      <c r="Q23" s="788"/>
      <c r="R23" s="788"/>
      <c r="S23" s="788"/>
      <c r="T23" s="788"/>
      <c r="U23" s="788"/>
      <c r="V23" s="788"/>
      <c r="W23" s="788"/>
      <c r="X23" s="788"/>
      <c r="Y23" s="788"/>
      <c r="Z23" s="788"/>
      <c r="AA23" s="788"/>
      <c r="AB23" s="788"/>
      <c r="AC23" s="788"/>
      <c r="AD23" s="788"/>
      <c r="AE23" s="788"/>
      <c r="AF23" s="788"/>
      <c r="AG23" s="788"/>
      <c r="AH23" s="788"/>
      <c r="AI23" s="788"/>
      <c r="AJ23" s="788"/>
      <c r="AK23" s="788"/>
      <c r="AL23" s="15"/>
      <c r="AM23" s="15"/>
      <c r="AN23" s="15"/>
      <c r="AO23" s="15"/>
      <c r="AP23" s="15"/>
      <c r="AQ23" s="15"/>
      <c r="AR23" s="15"/>
      <c r="AS23" s="268"/>
      <c r="AT23" s="15"/>
      <c r="AU23" s="15"/>
      <c r="AV23" s="15"/>
      <c r="AW23" s="15"/>
      <c r="AX23" s="15"/>
      <c r="AY23" s="15"/>
    </row>
    <row r="24" spans="1:60" ht="18" customHeight="1" thickBot="1">
      <c r="A24" s="15"/>
      <c r="B24" s="740" t="s">
        <v>70</v>
      </c>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269"/>
      <c r="AB24" s="269"/>
      <c r="AC24" s="269"/>
      <c r="AD24" s="269"/>
      <c r="AE24" s="269"/>
      <c r="AF24" s="269"/>
      <c r="AG24" s="269"/>
      <c r="AH24" s="269"/>
      <c r="AI24" s="269"/>
      <c r="AJ24" s="270"/>
      <c r="AK24" s="271" t="str" cm="1">
        <f t="array" ref="AK24">IF(H6="", "", IF(AND('別紙様式2-2（個票（４、５月））'!AC9:AC9="○",'別紙様式2-3（個票（６月以降））'!AC9:AC9="○"), "○", "×"))</f>
        <v/>
      </c>
      <c r="AL24" s="268"/>
      <c r="AM24" s="15"/>
      <c r="AN24" s="15"/>
      <c r="AO24" s="15"/>
      <c r="AP24" s="15"/>
      <c r="AQ24" s="15"/>
      <c r="AR24" s="268"/>
      <c r="AS24" s="15"/>
      <c r="AT24" s="15"/>
      <c r="AU24" s="15"/>
      <c r="AV24" s="15"/>
      <c r="AW24" s="15"/>
      <c r="AX24" s="15"/>
    </row>
    <row r="25" spans="1:60" ht="18" customHeight="1" thickBot="1">
      <c r="A25" s="15"/>
      <c r="B25" s="272" t="s">
        <v>59</v>
      </c>
      <c r="C25" s="752" t="s">
        <v>71</v>
      </c>
      <c r="D25" s="752"/>
      <c r="E25" s="752"/>
      <c r="F25" s="752"/>
      <c r="G25" s="752"/>
      <c r="H25" s="752"/>
      <c r="I25" s="752"/>
      <c r="J25" s="752"/>
      <c r="K25" s="752"/>
      <c r="L25" s="752"/>
      <c r="M25" s="752"/>
      <c r="N25" s="752"/>
      <c r="O25" s="752"/>
      <c r="P25" s="752"/>
      <c r="Q25" s="752"/>
      <c r="R25" s="752"/>
      <c r="S25" s="752"/>
      <c r="T25" s="789">
        <f>SUM('別紙様式2-2（個票（４、５月））'!L6:L6,'別紙様式2-3（個票（６月以降））'!K7)</f>
        <v>0</v>
      </c>
      <c r="U25" s="789"/>
      <c r="V25" s="789"/>
      <c r="W25" s="789"/>
      <c r="X25" s="789"/>
      <c r="Y25" s="789"/>
      <c r="Z25" s="273" t="s">
        <v>61</v>
      </c>
      <c r="AA25" s="274" t="s">
        <v>64</v>
      </c>
      <c r="AB25" s="790" t="str">
        <f>IF(H6="", "", IFERROR(IF(T26&gt;=T25,"○","×"),""))</f>
        <v/>
      </c>
      <c r="AC25" s="275"/>
      <c r="AD25" s="276"/>
      <c r="AE25" s="276"/>
      <c r="AF25" s="276"/>
      <c r="AG25" s="276"/>
      <c r="AH25" s="276"/>
      <c r="AI25" s="276"/>
      <c r="AJ25" s="276"/>
      <c r="AK25" s="276"/>
      <c r="AL25" s="15"/>
      <c r="AM25" s="780" t="s">
        <v>72</v>
      </c>
      <c r="AN25" s="781"/>
      <c r="AO25" s="781"/>
      <c r="AP25" s="781"/>
      <c r="AQ25" s="781"/>
      <c r="AR25" s="781"/>
      <c r="AS25" s="781"/>
      <c r="AT25" s="781"/>
      <c r="AU25" s="781"/>
      <c r="AV25" s="781"/>
      <c r="AW25" s="781"/>
      <c r="AX25" s="781"/>
      <c r="AY25" s="782"/>
    </row>
    <row r="26" spans="1:60" ht="28.5" customHeight="1" thickBot="1">
      <c r="A26" s="15"/>
      <c r="B26" s="272" t="s">
        <v>62</v>
      </c>
      <c r="C26" s="775" t="s">
        <v>73</v>
      </c>
      <c r="D26" s="775"/>
      <c r="E26" s="775"/>
      <c r="F26" s="775"/>
      <c r="G26" s="775"/>
      <c r="H26" s="775"/>
      <c r="I26" s="775"/>
      <c r="J26" s="775"/>
      <c r="K26" s="775"/>
      <c r="L26" s="775"/>
      <c r="M26" s="775"/>
      <c r="N26" s="775"/>
      <c r="O26" s="775"/>
      <c r="P26" s="775"/>
      <c r="Q26" s="775"/>
      <c r="R26" s="775"/>
      <c r="S26" s="775"/>
      <c r="T26" s="776">
        <v>0</v>
      </c>
      <c r="U26" s="776"/>
      <c r="V26" s="776"/>
      <c r="W26" s="776"/>
      <c r="X26" s="776"/>
      <c r="Y26" s="777"/>
      <c r="Z26" s="277" t="s">
        <v>61</v>
      </c>
      <c r="AA26" s="274" t="s">
        <v>64</v>
      </c>
      <c r="AB26" s="791"/>
      <c r="AC26" s="275"/>
      <c r="AD26" s="276"/>
      <c r="AE26" s="276"/>
      <c r="AF26" s="276"/>
      <c r="AG26" s="276"/>
      <c r="AH26" s="276"/>
      <c r="AI26" s="276"/>
      <c r="AJ26" s="276"/>
      <c r="AK26" s="276"/>
      <c r="AL26" s="15"/>
      <c r="AM26" s="783"/>
      <c r="AN26" s="784"/>
      <c r="AO26" s="784"/>
      <c r="AP26" s="784"/>
      <c r="AQ26" s="784"/>
      <c r="AR26" s="784"/>
      <c r="AS26" s="784"/>
      <c r="AT26" s="784"/>
      <c r="AU26" s="784"/>
      <c r="AV26" s="784"/>
      <c r="AW26" s="784"/>
      <c r="AX26" s="784"/>
      <c r="AY26" s="785"/>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786" t="s">
        <v>74</v>
      </c>
      <c r="D29" s="786"/>
      <c r="E29" s="786"/>
      <c r="F29" s="786"/>
      <c r="G29" s="786"/>
      <c r="H29" s="786"/>
      <c r="I29" s="786"/>
      <c r="J29" s="786"/>
      <c r="K29" s="786"/>
      <c r="L29" s="786"/>
      <c r="M29" s="786"/>
      <c r="N29" s="786"/>
      <c r="O29" s="786"/>
      <c r="P29" s="786"/>
      <c r="Q29" s="786"/>
      <c r="R29" s="786"/>
      <c r="S29" s="786"/>
      <c r="T29" s="786"/>
      <c r="U29" s="786"/>
      <c r="V29" s="786"/>
      <c r="W29" s="786"/>
      <c r="X29" s="786"/>
      <c r="Y29" s="786"/>
      <c r="Z29" s="786"/>
      <c r="AA29" s="786"/>
      <c r="AB29" s="786"/>
      <c r="AC29" s="786"/>
      <c r="AD29" s="786"/>
      <c r="AE29" s="786"/>
      <c r="AF29" s="786"/>
      <c r="AG29" s="786"/>
      <c r="AH29" s="786"/>
      <c r="AI29" s="786"/>
      <c r="AJ29" s="786"/>
      <c r="AK29" s="786"/>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9" t="s">
        <v>75</v>
      </c>
      <c r="BB30" s="629"/>
      <c r="BC30" s="629"/>
      <c r="BD30" s="629"/>
      <c r="BE30" s="629" t="s">
        <v>76</v>
      </c>
      <c r="BF30" s="629"/>
      <c r="BG30" s="629"/>
      <c r="BH30" s="629"/>
    </row>
    <row r="31" spans="1:60" s="16" customFormat="1" ht="23.45" customHeight="1" thickBot="1">
      <c r="A31" s="283"/>
      <c r="B31" s="698" t="s">
        <v>77</v>
      </c>
      <c r="C31" s="698"/>
      <c r="D31" s="698"/>
      <c r="E31" s="698"/>
      <c r="F31" s="698"/>
      <c r="G31" s="698"/>
      <c r="H31" s="698"/>
      <c r="I31" s="698"/>
      <c r="J31" s="698"/>
      <c r="K31" s="698"/>
      <c r="L31" s="698"/>
      <c r="M31" s="698"/>
      <c r="N31" s="698"/>
      <c r="O31" s="698"/>
      <c r="P31" s="698"/>
      <c r="Q31" s="698"/>
      <c r="R31" s="698"/>
      <c r="S31" s="698"/>
      <c r="T31" s="698"/>
      <c r="U31" s="698"/>
      <c r="V31" s="698"/>
      <c r="W31" s="698"/>
      <c r="X31" s="698"/>
      <c r="Y31" s="698"/>
      <c r="Z31" s="698"/>
      <c r="AA31" s="698"/>
      <c r="AB31" s="698"/>
      <c r="AC31" s="698"/>
      <c r="AD31" s="698"/>
      <c r="AE31" s="698"/>
      <c r="AF31" s="698"/>
      <c r="AG31" s="698"/>
      <c r="AH31" s="698"/>
      <c r="AI31" s="698"/>
      <c r="AJ31" s="698"/>
      <c r="AK31" s="698"/>
      <c r="AL31" s="283"/>
      <c r="AM31" s="284"/>
      <c r="AN31" s="284"/>
      <c r="AO31" s="284"/>
      <c r="AP31" s="284"/>
      <c r="AQ31" s="284"/>
      <c r="AR31" s="284"/>
      <c r="AS31" s="284"/>
      <c r="AT31" s="284"/>
      <c r="AU31" s="284"/>
      <c r="AV31" s="284"/>
      <c r="AW31" s="284"/>
      <c r="AX31" s="284"/>
      <c r="AY31" s="284"/>
      <c r="BA31" s="735" t="s">
        <v>78</v>
      </c>
      <c r="BB31" s="735"/>
      <c r="BC31" s="735"/>
      <c r="BD31" s="735"/>
      <c r="BE31" s="735" t="s">
        <v>79</v>
      </c>
      <c r="BF31" s="735"/>
      <c r="BG31" s="735"/>
      <c r="BH31" s="735"/>
    </row>
    <row r="32" spans="1:60" s="12" customFormat="1" ht="18" customHeight="1" thickBot="1">
      <c r="A32" s="247"/>
      <c r="B32" s="740" t="s">
        <v>80</v>
      </c>
      <c r="C32" s="740"/>
      <c r="D32" s="740"/>
      <c r="E32" s="740"/>
      <c r="F32" s="740"/>
      <c r="G32" s="740"/>
      <c r="H32" s="740"/>
      <c r="I32" s="740"/>
      <c r="J32" s="740"/>
      <c r="K32" s="740"/>
      <c r="L32" s="740"/>
      <c r="M32" s="740"/>
      <c r="N32" s="740"/>
      <c r="O32" s="740"/>
      <c r="P32" s="740"/>
      <c r="Q32" s="740"/>
      <c r="R32" s="740"/>
      <c r="S32" s="740"/>
      <c r="T32" s="740"/>
      <c r="U32" s="740"/>
      <c r="V32" s="740"/>
      <c r="W32" s="740"/>
      <c r="X32" s="740"/>
      <c r="Y32" s="740"/>
      <c r="Z32" s="740"/>
      <c r="AA32" s="740"/>
      <c r="AB32" s="740"/>
      <c r="AC32" s="740"/>
      <c r="AD32" s="740"/>
      <c r="AE32" s="740"/>
      <c r="AF32" s="740"/>
      <c r="AG32" s="740"/>
      <c r="AH32" s="740"/>
      <c r="AI32" s="740"/>
      <c r="AJ32" s="740"/>
      <c r="AK32" s="271" t="str">
        <f>IF(H6="","",IF(AND('別紙様式2-2（個票（４、５月））'!AE9="○",'別紙様式2-3（個票（６月以降））'!AE9="○",COUNTIF('別紙様式2-2（個票（４、５月））'!AE12:AE1048576,"*令和８年度特例要件を*")+COUNTIF('別紙様式2-3（個票（６月以降））'!AE12:AE1048576,"*令和８年度特例要件を*")=0),"○","×"))</f>
        <v/>
      </c>
      <c r="AL32" s="247"/>
      <c r="AM32" s="284"/>
      <c r="AN32" s="284"/>
      <c r="AO32" s="284"/>
      <c r="AP32" s="284"/>
      <c r="AQ32" s="284"/>
      <c r="AR32" s="284"/>
      <c r="AS32" s="284"/>
      <c r="AT32" s="284"/>
      <c r="AU32" s="284"/>
      <c r="AV32" s="284"/>
      <c r="AW32" s="284"/>
      <c r="AX32" s="284"/>
      <c r="AY32" s="284"/>
      <c r="BA32" s="736">
        <f>COUNTIF('別紙様式2-2（個票（４、５月））'!N:N,"処遇改善加算Ⅰ")+COUNTIF('別紙様式2-2（個票（４、５月））'!N:N,"処遇改善加算Ⅱ")+COUNTIF('別紙様式2-2（個票（４、５月））'!N:N,"処遇改善加算Ⅲ")+COUNTIF('別紙様式2-2（個票（４、５月））'!N:N,"処遇改善加算Ⅳ")</f>
        <v>0</v>
      </c>
      <c r="BB32" s="736"/>
      <c r="BC32" s="736"/>
      <c r="BD32" s="736"/>
      <c r="BE32" s="736">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0</v>
      </c>
      <c r="BF32" s="736"/>
      <c r="BG32" s="736"/>
      <c r="BH32" s="736"/>
    </row>
    <row r="33" spans="1:60" s="12" customFormat="1" ht="33" customHeight="1" thickBot="1">
      <c r="A33" s="247"/>
      <c r="B33" s="739" t="s">
        <v>81</v>
      </c>
      <c r="C33" s="740"/>
      <c r="D33" s="740"/>
      <c r="E33" s="740"/>
      <c r="F33" s="740"/>
      <c r="G33" s="740"/>
      <c r="H33" s="740"/>
      <c r="I33" s="740"/>
      <c r="J33" s="740"/>
      <c r="K33" s="740"/>
      <c r="L33" s="740"/>
      <c r="M33" s="740"/>
      <c r="N33" s="740"/>
      <c r="O33" s="740"/>
      <c r="P33" s="740"/>
      <c r="Q33" s="740"/>
      <c r="R33" s="740"/>
      <c r="S33" s="740"/>
      <c r="T33" s="740"/>
      <c r="U33" s="740"/>
      <c r="V33" s="740"/>
      <c r="W33" s="740"/>
      <c r="X33" s="740"/>
      <c r="Y33" s="740"/>
      <c r="Z33" s="740"/>
      <c r="AA33" s="740"/>
      <c r="AB33" s="740"/>
      <c r="AC33" s="740"/>
      <c r="AD33" s="740"/>
      <c r="AE33" s="740"/>
      <c r="AF33" s="740"/>
      <c r="AG33" s="740"/>
      <c r="AH33" s="740"/>
      <c r="AI33" s="740"/>
      <c r="AJ33" s="740"/>
      <c r="AK33" s="396"/>
      <c r="AL33" s="247"/>
      <c r="AM33" s="284"/>
      <c r="AN33" s="284"/>
      <c r="AO33" s="284"/>
      <c r="AP33" s="284"/>
      <c r="AQ33" s="284"/>
      <c r="AR33" s="284"/>
      <c r="AS33" s="284"/>
      <c r="AT33" s="284"/>
      <c r="AU33" s="284"/>
      <c r="AV33" s="284"/>
      <c r="AW33" s="284"/>
      <c r="AX33" s="284"/>
      <c r="AY33" s="284"/>
      <c r="BA33" s="630"/>
      <c r="BB33" s="630"/>
      <c r="BC33" s="630"/>
      <c r="BD33" s="630"/>
      <c r="BE33" s="629"/>
      <c r="BF33" s="629"/>
      <c r="BG33" s="629"/>
      <c r="BH33" s="629"/>
    </row>
    <row r="34" spans="1:60" s="12" customFormat="1" ht="6" customHeight="1">
      <c r="A34" s="247"/>
      <c r="B34" s="792"/>
      <c r="C34" s="792"/>
      <c r="D34" s="792"/>
      <c r="E34" s="792"/>
      <c r="F34" s="792"/>
      <c r="G34" s="792"/>
      <c r="H34" s="792"/>
      <c r="I34" s="792"/>
      <c r="J34" s="792"/>
      <c r="K34" s="792"/>
      <c r="L34" s="792"/>
      <c r="M34" s="792"/>
      <c r="N34" s="792"/>
      <c r="O34" s="792"/>
      <c r="P34" s="792"/>
      <c r="Q34" s="792"/>
      <c r="R34" s="792"/>
      <c r="S34" s="792"/>
      <c r="T34" s="792"/>
      <c r="U34" s="792"/>
      <c r="V34" s="792"/>
      <c r="W34" s="792"/>
      <c r="X34" s="792"/>
      <c r="Y34" s="792"/>
      <c r="Z34" s="792"/>
      <c r="AA34" s="792"/>
      <c r="AB34" s="792"/>
      <c r="AC34" s="792"/>
      <c r="AD34" s="792"/>
      <c r="AE34" s="792"/>
      <c r="AF34" s="792"/>
      <c r="AG34" s="792"/>
      <c r="AH34" s="792"/>
      <c r="AI34" s="792"/>
      <c r="AJ34" s="792"/>
      <c r="AK34" s="792"/>
      <c r="AL34" s="247"/>
      <c r="AM34" s="285"/>
      <c r="AN34" s="285"/>
      <c r="AO34" s="285"/>
      <c r="AP34" s="285"/>
      <c r="AQ34" s="285"/>
      <c r="AR34" s="285"/>
      <c r="AS34" s="285"/>
      <c r="AT34" s="285"/>
      <c r="AU34" s="285"/>
      <c r="AV34" s="285"/>
      <c r="AW34" s="285"/>
      <c r="AX34" s="285"/>
      <c r="AY34" s="285"/>
      <c r="BA34" s="629" t="s">
        <v>75</v>
      </c>
      <c r="BB34" s="629"/>
      <c r="BC34" s="629"/>
      <c r="BD34" s="629"/>
      <c r="BE34" s="629" t="s">
        <v>76</v>
      </c>
      <c r="BF34" s="629"/>
      <c r="BG34" s="629"/>
      <c r="BH34" s="629"/>
    </row>
    <row r="35" spans="1:60" s="12" customFormat="1" ht="19.899999999999999" customHeight="1" thickBot="1">
      <c r="A35" s="247"/>
      <c r="B35" s="698" t="s">
        <v>82</v>
      </c>
      <c r="C35" s="793"/>
      <c r="D35" s="793"/>
      <c r="E35" s="793"/>
      <c r="F35" s="793"/>
      <c r="G35" s="793"/>
      <c r="H35" s="793"/>
      <c r="I35" s="793"/>
      <c r="J35" s="793"/>
      <c r="K35" s="793"/>
      <c r="L35" s="793"/>
      <c r="M35" s="793"/>
      <c r="N35" s="793"/>
      <c r="O35" s="793"/>
      <c r="P35" s="793"/>
      <c r="Q35" s="793"/>
      <c r="R35" s="793"/>
      <c r="S35" s="793"/>
      <c r="T35" s="793"/>
      <c r="U35" s="793"/>
      <c r="V35" s="793"/>
      <c r="W35" s="793"/>
      <c r="X35" s="793"/>
      <c r="Y35" s="793"/>
      <c r="Z35" s="793"/>
      <c r="AA35" s="793"/>
      <c r="AB35" s="793"/>
      <c r="AC35" s="793"/>
      <c r="AD35" s="793"/>
      <c r="AE35" s="793"/>
      <c r="AF35" s="793"/>
      <c r="AG35" s="793"/>
      <c r="AH35" s="793"/>
      <c r="AI35" s="793"/>
      <c r="AJ35" s="793"/>
      <c r="AK35" s="793"/>
      <c r="AL35" s="247"/>
      <c r="AM35" s="284"/>
      <c r="AN35" s="284"/>
      <c r="AO35" s="284"/>
      <c r="AP35" s="284"/>
      <c r="AQ35" s="284"/>
      <c r="AR35" s="284"/>
      <c r="AS35" s="284"/>
      <c r="AT35" s="284"/>
      <c r="AU35" s="284"/>
      <c r="AV35" s="284"/>
      <c r="AW35" s="284"/>
      <c r="AX35" s="284"/>
      <c r="AY35" s="284"/>
      <c r="BA35" s="735" t="s">
        <v>83</v>
      </c>
      <c r="BB35" s="735"/>
      <c r="BC35" s="735"/>
      <c r="BD35" s="735"/>
      <c r="BE35" s="735" t="s">
        <v>83</v>
      </c>
      <c r="BF35" s="735"/>
      <c r="BG35" s="735"/>
      <c r="BH35" s="735"/>
    </row>
    <row r="36" spans="1:60" s="12" customFormat="1" ht="18" customHeight="1" thickBot="1">
      <c r="A36" s="247"/>
      <c r="B36" s="739" t="s">
        <v>84</v>
      </c>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271" t="str">
        <f>IF(H6="","",IF(AND('別紙様式2-2（個票（４、５月））'!AF9="○",'別紙様式2-3（個票（６月以降））'!AF9="○",COUNTIF('別紙様式2-2（個票（４、５月））'!AF12:AF1048576,"*令和８年度特例要件を*")+COUNTIF('別紙様式2-3（個票（６月以降））'!AF12:AF1048576,"*令和８年度特例要件を*")=0),"○","×"))</f>
        <v/>
      </c>
      <c r="AL36" s="247"/>
      <c r="AM36" s="284"/>
      <c r="AN36" s="284"/>
      <c r="AO36" s="284"/>
      <c r="AP36" s="284"/>
      <c r="AQ36" s="284"/>
      <c r="AR36" s="284"/>
      <c r="AS36" s="284"/>
      <c r="AT36" s="284"/>
      <c r="AU36" s="284"/>
      <c r="AV36" s="284"/>
      <c r="AW36" s="284"/>
      <c r="AX36" s="284"/>
      <c r="AY36" s="284"/>
      <c r="BA36" s="736">
        <f>COUNTIF('別紙様式2-2（個票（４、５月））'!N:N,"処遇改善加算Ⅰ")+COUNTIF('別紙様式2-2（個票（４、５月））'!N:N,"処遇改善加算Ⅱ")+COUNTIF('別紙様式2-2（個票（４、５月））'!N:N,"処遇改善加算Ⅲ")</f>
        <v>0</v>
      </c>
      <c r="BB36" s="736"/>
      <c r="BC36" s="736"/>
      <c r="BD36" s="736"/>
      <c r="BE36" s="736">
        <f>COUNTIF('別紙様式2-3（個票（６月以降））'!N:N,"*処遇改善加算Ⅰ*")+COUNTIF('別紙様式2-3（個票（６月以降））'!N:N,"*処遇改善加算Ⅱ*")+COUNTIF('別紙様式2-3（個票（６月以降））'!N:N,"処遇改善加算Ⅲ")</f>
        <v>0</v>
      </c>
      <c r="BF36" s="736"/>
      <c r="BG36" s="736"/>
      <c r="BH36" s="736"/>
    </row>
    <row r="37" spans="1:60" s="12" customFormat="1" ht="30.6" customHeight="1" thickBot="1">
      <c r="A37" s="247"/>
      <c r="B37" s="739" t="s">
        <v>85</v>
      </c>
      <c r="C37" s="740"/>
      <c r="D37" s="740"/>
      <c r="E37" s="740"/>
      <c r="F37" s="740"/>
      <c r="G37" s="740"/>
      <c r="H37" s="740"/>
      <c r="I37" s="740"/>
      <c r="J37" s="740"/>
      <c r="K37" s="740"/>
      <c r="L37" s="740"/>
      <c r="M37" s="740"/>
      <c r="N37" s="740"/>
      <c r="O37" s="740"/>
      <c r="P37" s="740"/>
      <c r="Q37" s="740"/>
      <c r="R37" s="740"/>
      <c r="S37" s="740"/>
      <c r="T37" s="740"/>
      <c r="U37" s="740"/>
      <c r="V37" s="740"/>
      <c r="W37" s="740"/>
      <c r="X37" s="740"/>
      <c r="Y37" s="740"/>
      <c r="Z37" s="740"/>
      <c r="AA37" s="740"/>
      <c r="AB37" s="740"/>
      <c r="AC37" s="740"/>
      <c r="AD37" s="740"/>
      <c r="AE37" s="740"/>
      <c r="AF37" s="740"/>
      <c r="AG37" s="740"/>
      <c r="AH37" s="740"/>
      <c r="AI37" s="740"/>
      <c r="AJ37" s="740"/>
      <c r="AK37" s="396"/>
      <c r="AL37" s="247"/>
      <c r="AM37" s="284"/>
      <c r="AN37" s="284"/>
      <c r="AO37" s="284"/>
      <c r="AP37" s="284"/>
      <c r="AQ37" s="284"/>
      <c r="AR37" s="284"/>
      <c r="AS37" s="284"/>
      <c r="AT37" s="284"/>
      <c r="AU37" s="284"/>
      <c r="AV37" s="284"/>
      <c r="AW37" s="284"/>
      <c r="AX37" s="284"/>
      <c r="AY37" s="284"/>
      <c r="BA37" s="630"/>
      <c r="BB37" s="630"/>
      <c r="BC37" s="630"/>
      <c r="BD37" s="630"/>
      <c r="BE37" s="629"/>
      <c r="BF37" s="629"/>
      <c r="BG37" s="629"/>
      <c r="BH37" s="629"/>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9" t="s">
        <v>75</v>
      </c>
      <c r="BB38" s="629"/>
      <c r="BC38" s="629"/>
      <c r="BD38" s="629"/>
      <c r="BE38" s="629" t="s">
        <v>76</v>
      </c>
      <c r="BF38" s="629"/>
      <c r="BG38" s="629"/>
      <c r="BH38" s="629"/>
    </row>
    <row r="39" spans="1:60" s="12" customFormat="1" ht="23.45" customHeight="1" thickBot="1">
      <c r="A39" s="247"/>
      <c r="B39" s="743" t="s">
        <v>86</v>
      </c>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c r="AB39" s="744"/>
      <c r="AC39" s="744"/>
      <c r="AD39" s="744"/>
      <c r="AE39" s="744"/>
      <c r="AF39" s="744"/>
      <c r="AG39" s="744"/>
      <c r="AH39" s="744"/>
      <c r="AI39" s="744"/>
      <c r="AJ39" s="744"/>
      <c r="AK39" s="744"/>
      <c r="AL39" s="247"/>
      <c r="AM39" s="247"/>
      <c r="AN39" s="247"/>
      <c r="AO39" s="247"/>
      <c r="AP39" s="247"/>
      <c r="AQ39" s="247"/>
      <c r="AR39" s="247"/>
      <c r="AS39" s="247"/>
      <c r="AT39" s="247"/>
      <c r="AU39" s="247"/>
      <c r="AV39" s="247"/>
      <c r="AW39" s="247"/>
      <c r="AX39" s="247"/>
      <c r="AY39" s="247"/>
      <c r="BA39" s="736" t="s">
        <v>87</v>
      </c>
      <c r="BB39" s="736"/>
      <c r="BC39" s="736"/>
      <c r="BD39" s="736"/>
      <c r="BE39" s="736" t="s">
        <v>87</v>
      </c>
      <c r="BF39" s="736"/>
      <c r="BG39" s="736"/>
      <c r="BH39" s="736"/>
    </row>
    <row r="40" spans="1:60" ht="18" customHeight="1" thickBot="1">
      <c r="A40" s="15"/>
      <c r="B40" s="746" t="s">
        <v>88</v>
      </c>
      <c r="C40" s="746"/>
      <c r="D40" s="746"/>
      <c r="E40" s="746"/>
      <c r="F40" s="746"/>
      <c r="G40" s="746"/>
      <c r="H40" s="746"/>
      <c r="I40" s="746"/>
      <c r="J40" s="746"/>
      <c r="K40" s="746"/>
      <c r="L40" s="746"/>
      <c r="M40" s="746"/>
      <c r="N40" s="746"/>
      <c r="O40" s="746"/>
      <c r="P40" s="746"/>
      <c r="Q40" s="746"/>
      <c r="R40" s="746"/>
      <c r="S40" s="746"/>
      <c r="T40" s="746"/>
      <c r="U40" s="746"/>
      <c r="V40" s="746"/>
      <c r="W40" s="746"/>
      <c r="X40" s="746"/>
      <c r="Y40" s="746"/>
      <c r="Z40" s="746"/>
      <c r="AA40" s="746"/>
      <c r="AB40" s="746"/>
      <c r="AC40" s="746"/>
      <c r="AD40" s="746"/>
      <c r="AE40" s="746"/>
      <c r="AF40" s="746"/>
      <c r="AG40" s="746"/>
      <c r="AH40" s="746"/>
      <c r="AI40" s="746"/>
      <c r="AJ40" s="746"/>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
      </c>
      <c r="AL40" s="15"/>
      <c r="AM40" s="15"/>
      <c r="AN40" s="15"/>
      <c r="AO40" s="15"/>
      <c r="AP40" s="15"/>
      <c r="AQ40" s="15"/>
      <c r="AR40" s="15"/>
      <c r="AS40" s="15"/>
      <c r="AT40" s="15"/>
      <c r="AU40" s="15"/>
      <c r="AV40" s="15"/>
      <c r="AW40" s="15"/>
      <c r="AX40" s="268"/>
      <c r="AY40" s="15"/>
      <c r="BA40" s="735">
        <f>COUNTIF('別紙様式2-2（個票（４、５月））'!N:N,"処遇改善加算Ⅰ")+COUNTIF('別紙様式2-2（個票（４、５月））'!N:N,"処遇改善加算Ⅱ")</f>
        <v>0</v>
      </c>
      <c r="BB40" s="735"/>
      <c r="BC40" s="735"/>
      <c r="BD40" s="735"/>
      <c r="BE40" s="736">
        <f>COUNTIF('別紙様式2-3（個票（６月以降））'!N:N,"*処遇改善加算Ⅰ*")+COUNTIF('別紙様式2-3（個票（６月以降））'!N:N,"*処遇改善加算Ⅱ*")</f>
        <v>0</v>
      </c>
      <c r="BF40" s="736"/>
      <c r="BG40" s="736"/>
      <c r="BH40" s="736"/>
    </row>
    <row r="41" spans="1:60" ht="30.6" customHeight="1" thickBot="1">
      <c r="A41" s="15"/>
      <c r="B41" s="739" t="s">
        <v>89</v>
      </c>
      <c r="C41" s="740"/>
      <c r="D41" s="740"/>
      <c r="E41" s="740"/>
      <c r="F41" s="740"/>
      <c r="G41" s="740"/>
      <c r="H41" s="740"/>
      <c r="I41" s="740"/>
      <c r="J41" s="740"/>
      <c r="K41" s="740"/>
      <c r="L41" s="740"/>
      <c r="M41" s="740"/>
      <c r="N41" s="740"/>
      <c r="O41" s="740"/>
      <c r="P41" s="740"/>
      <c r="Q41" s="740"/>
      <c r="R41" s="740"/>
      <c r="S41" s="740"/>
      <c r="T41" s="740"/>
      <c r="U41" s="740"/>
      <c r="V41" s="740"/>
      <c r="W41" s="740"/>
      <c r="X41" s="740"/>
      <c r="Y41" s="740"/>
      <c r="Z41" s="740"/>
      <c r="AA41" s="740"/>
      <c r="AB41" s="740"/>
      <c r="AC41" s="740"/>
      <c r="AD41" s="740"/>
      <c r="AE41" s="740"/>
      <c r="AF41" s="740"/>
      <c r="AG41" s="740"/>
      <c r="AH41" s="740"/>
      <c r="AI41" s="740"/>
      <c r="AJ41" s="740"/>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747" t="s">
        <v>92</v>
      </c>
      <c r="AN44" s="747"/>
      <c r="AO44" s="747"/>
      <c r="AP44" s="747"/>
      <c r="AQ44" s="747"/>
      <c r="AR44" s="747"/>
      <c r="AS44" s="747"/>
      <c r="AT44" s="747"/>
      <c r="AU44" s="747"/>
      <c r="AV44" s="747"/>
      <c r="AW44" s="747"/>
      <c r="AX44" s="747"/>
      <c r="AY44" s="747"/>
      <c r="BA44" s="290"/>
      <c r="BB44" s="290"/>
      <c r="BC44" s="290"/>
    </row>
    <row r="45" spans="1:60" s="12" customFormat="1" ht="19.899999999999999" customHeight="1">
      <c r="A45" s="247"/>
      <c r="B45" s="300"/>
      <c r="C45" s="509"/>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8" t="b">
        <v>0</v>
      </c>
      <c r="BB45" s="290"/>
      <c r="BC45" s="290"/>
    </row>
    <row r="46" spans="1:60" s="12" customFormat="1" ht="19.899999999999999" customHeight="1">
      <c r="A46" s="247"/>
      <c r="B46" s="300"/>
      <c r="C46" s="510"/>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8" t="b">
        <v>0</v>
      </c>
      <c r="BB46" s="290"/>
      <c r="BC46" s="290"/>
    </row>
    <row r="47" spans="1:60" s="12" customFormat="1" ht="19.899999999999999" customHeight="1" thickBot="1">
      <c r="A47" s="247"/>
      <c r="B47" s="300"/>
      <c r="C47" s="510"/>
      <c r="D47" s="748" t="s">
        <v>95</v>
      </c>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247"/>
      <c r="AK47" s="303"/>
      <c r="AL47" s="304"/>
      <c r="AM47" s="247"/>
      <c r="AN47" s="304"/>
      <c r="AO47" s="304"/>
      <c r="AP47" s="304"/>
      <c r="AQ47" s="304"/>
      <c r="AR47" s="304"/>
      <c r="AS47" s="304"/>
      <c r="AT47" s="304"/>
      <c r="AU47" s="305"/>
      <c r="AV47" s="306"/>
      <c r="AW47" s="247"/>
      <c r="AX47" s="247"/>
      <c r="AY47" s="247"/>
      <c r="BA47" s="508" t="b">
        <v>0</v>
      </c>
      <c r="BB47" s="290"/>
      <c r="BC47" s="290"/>
    </row>
    <row r="48" spans="1:60" s="12" customFormat="1" ht="19.899999999999999" customHeight="1" thickBot="1">
      <c r="A48" s="247"/>
      <c r="B48" s="308"/>
      <c r="C48" s="511"/>
      <c r="D48" s="309" t="s">
        <v>96</v>
      </c>
      <c r="E48" s="310"/>
      <c r="F48" s="311"/>
      <c r="G48" s="741"/>
      <c r="H48" s="741"/>
      <c r="I48" s="741"/>
      <c r="J48" s="741"/>
      <c r="K48" s="741"/>
      <c r="L48" s="741"/>
      <c r="M48" s="741"/>
      <c r="N48" s="741"/>
      <c r="O48" s="741"/>
      <c r="P48" s="741"/>
      <c r="Q48" s="741"/>
      <c r="R48" s="741"/>
      <c r="S48" s="741"/>
      <c r="T48" s="741"/>
      <c r="U48" s="741"/>
      <c r="V48" s="741"/>
      <c r="W48" s="741"/>
      <c r="X48" s="741"/>
      <c r="Y48" s="741"/>
      <c r="Z48" s="741"/>
      <c r="AA48" s="741"/>
      <c r="AB48" s="741"/>
      <c r="AC48" s="741"/>
      <c r="AD48" s="741"/>
      <c r="AE48" s="741"/>
      <c r="AF48" s="741"/>
      <c r="AG48" s="741"/>
      <c r="AH48" s="741"/>
      <c r="AI48" s="741"/>
      <c r="AJ48" s="741"/>
      <c r="AK48" s="312" t="s">
        <v>97</v>
      </c>
      <c r="AL48" s="247"/>
      <c r="AM48" s="742" t="s">
        <v>98</v>
      </c>
      <c r="AN48" s="742"/>
      <c r="AO48" s="742"/>
      <c r="AP48" s="742"/>
      <c r="AQ48" s="742"/>
      <c r="AR48" s="742"/>
      <c r="AS48" s="742"/>
      <c r="AT48" s="742"/>
      <c r="AU48" s="742"/>
      <c r="AV48" s="742"/>
      <c r="AW48" s="742"/>
      <c r="AX48" s="742"/>
      <c r="AY48" s="742"/>
      <c r="AZ48" s="313"/>
      <c r="BA48" s="508"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743" t="s">
        <v>99</v>
      </c>
      <c r="C50" s="744"/>
      <c r="D50" s="744"/>
      <c r="E50" s="744"/>
      <c r="F50" s="744"/>
      <c r="G50" s="744"/>
      <c r="H50" s="744"/>
      <c r="I50" s="744"/>
      <c r="J50" s="744"/>
      <c r="K50" s="744"/>
      <c r="L50" s="744"/>
      <c r="M50" s="744"/>
      <c r="N50" s="744"/>
      <c r="O50" s="744"/>
      <c r="P50" s="744"/>
      <c r="Q50" s="744"/>
      <c r="R50" s="744"/>
      <c r="S50" s="744"/>
      <c r="T50" s="744"/>
      <c r="U50" s="744"/>
      <c r="V50" s="744"/>
      <c r="W50" s="744"/>
      <c r="X50" s="744"/>
      <c r="Y50" s="744"/>
      <c r="Z50" s="744"/>
      <c r="AA50" s="744"/>
      <c r="AB50" s="744"/>
      <c r="AC50" s="744"/>
      <c r="AD50" s="744"/>
      <c r="AE50" s="744"/>
      <c r="AF50" s="744"/>
      <c r="AG50" s="744"/>
      <c r="AH50" s="744"/>
      <c r="AI50" s="744"/>
      <c r="AJ50" s="744"/>
      <c r="AK50" s="744"/>
      <c r="AL50" s="15"/>
      <c r="AM50" s="15"/>
      <c r="AN50" s="15"/>
      <c r="AO50" s="15"/>
      <c r="AP50" s="15"/>
      <c r="AQ50" s="15"/>
      <c r="AR50" s="15"/>
      <c r="AS50" s="15"/>
      <c r="AT50" s="15"/>
      <c r="AU50" s="15"/>
      <c r="AV50" s="15"/>
      <c r="AW50" s="15"/>
      <c r="AX50" s="15"/>
      <c r="AY50" s="15"/>
      <c r="AZ50" s="12"/>
      <c r="BA50" s="737" t="s">
        <v>100</v>
      </c>
      <c r="BB50" s="737"/>
      <c r="BC50" s="737"/>
      <c r="BD50" s="737"/>
      <c r="BE50" s="737" t="s">
        <v>100</v>
      </c>
      <c r="BF50" s="737"/>
      <c r="BG50" s="737"/>
      <c r="BH50" s="737"/>
    </row>
    <row r="51" spans="1:60" ht="18" customHeight="1" thickBot="1">
      <c r="A51" s="15"/>
      <c r="B51" s="745" t="s">
        <v>101</v>
      </c>
      <c r="C51" s="745"/>
      <c r="D51" s="745"/>
      <c r="E51" s="745"/>
      <c r="F51" s="745"/>
      <c r="G51" s="745"/>
      <c r="H51" s="745"/>
      <c r="I51" s="745"/>
      <c r="J51" s="745"/>
      <c r="K51" s="745"/>
      <c r="L51" s="745"/>
      <c r="M51" s="745"/>
      <c r="N51" s="745"/>
      <c r="O51" s="745"/>
      <c r="P51" s="745"/>
      <c r="Q51" s="745"/>
      <c r="R51" s="745"/>
      <c r="S51" s="745"/>
      <c r="T51" s="745"/>
      <c r="U51" s="745"/>
      <c r="V51" s="745"/>
      <c r="W51" s="745"/>
      <c r="X51" s="745"/>
      <c r="Y51" s="745"/>
      <c r="Z51" s="745"/>
      <c r="AA51" s="745"/>
      <c r="AB51" s="745"/>
      <c r="AC51" s="745"/>
      <c r="AD51" s="745"/>
      <c r="AE51" s="745"/>
      <c r="AF51" s="745"/>
      <c r="AG51" s="745"/>
      <c r="AH51" s="745"/>
      <c r="AI51" s="745"/>
      <c r="AJ51" s="745"/>
      <c r="AK51" s="316" t="str">
        <f>IF(H6="", "", IF(AND('別紙様式2-2（個票（４、５月））'!AI9="○",'別紙様式2-3（個票（６月以降））'!AI9="○"), "○", "×"))</f>
        <v/>
      </c>
      <c r="AL51" s="15"/>
      <c r="AM51" s="15"/>
      <c r="AN51" s="15"/>
      <c r="AO51" s="15"/>
      <c r="AP51" s="15"/>
      <c r="AQ51" s="15"/>
      <c r="AR51" s="15"/>
      <c r="AS51" s="15"/>
      <c r="AT51" s="15"/>
      <c r="AU51" s="15"/>
      <c r="AV51" s="15"/>
      <c r="AW51" s="15"/>
      <c r="AX51" s="15"/>
      <c r="AY51" s="15"/>
      <c r="BA51" s="738">
        <f>COUNTIF('別紙様式2-2（個票（４、５月））'!N:N,"処遇改善加算Ⅰ")</f>
        <v>0</v>
      </c>
      <c r="BB51" s="738"/>
      <c r="BC51" s="738"/>
      <c r="BD51" s="738"/>
      <c r="BE51" s="738">
        <f>COUNTIF('別紙様式2-3（個票（６月以降））'!N:N,"*処遇改善加算Ⅰ*")</f>
        <v>0</v>
      </c>
      <c r="BF51" s="738"/>
      <c r="BG51" s="738"/>
      <c r="BH51" s="738"/>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07" t="s">
        <v>102</v>
      </c>
      <c r="C53" s="807"/>
      <c r="D53" s="807"/>
      <c r="E53" s="807"/>
      <c r="F53" s="807"/>
      <c r="G53" s="807"/>
      <c r="H53" s="807"/>
      <c r="I53" s="807"/>
      <c r="J53" s="807"/>
      <c r="K53" s="807"/>
      <c r="L53" s="807"/>
      <c r="M53" s="807"/>
      <c r="N53" s="807"/>
      <c r="O53" s="807"/>
      <c r="P53" s="807"/>
      <c r="Q53" s="808"/>
      <c r="R53" s="808"/>
      <c r="S53" s="808"/>
      <c r="T53" s="808"/>
      <c r="U53" s="808"/>
      <c r="V53" s="808"/>
      <c r="W53" s="808"/>
      <c r="X53" s="808"/>
      <c r="Y53" s="808"/>
      <c r="Z53" s="808"/>
      <c r="AA53" s="808"/>
      <c r="AB53" s="808"/>
      <c r="AC53" s="808"/>
      <c r="AD53" s="808"/>
      <c r="AE53" s="808"/>
      <c r="AF53" s="808"/>
      <c r="AG53" s="808"/>
      <c r="AH53" s="808"/>
      <c r="AI53" s="808"/>
      <c r="AJ53" s="808"/>
      <c r="AK53" s="808"/>
      <c r="AL53" s="242"/>
      <c r="AM53" s="247"/>
      <c r="AN53" s="319"/>
      <c r="AO53" s="247"/>
      <c r="AP53" s="247"/>
      <c r="AQ53" s="247"/>
      <c r="AR53" s="247"/>
      <c r="AS53" s="247"/>
      <c r="AT53" s="247"/>
      <c r="AU53" s="247"/>
      <c r="AV53" s="247"/>
      <c r="AW53" s="247"/>
      <c r="AX53" s="247"/>
      <c r="AY53" s="247"/>
    </row>
    <row r="54" spans="1:60" s="16" customFormat="1" ht="19.5" customHeight="1" thickBot="1">
      <c r="A54" s="283"/>
      <c r="B54" s="828" t="s">
        <v>103</v>
      </c>
      <c r="C54" s="829"/>
      <c r="D54" s="829"/>
      <c r="E54" s="829"/>
      <c r="F54" s="829"/>
      <c r="G54" s="829"/>
      <c r="H54" s="829"/>
      <c r="I54" s="829"/>
      <c r="J54" s="829"/>
      <c r="K54" s="829"/>
      <c r="L54" s="829"/>
      <c r="M54" s="829"/>
      <c r="N54" s="829"/>
      <c r="O54" s="829"/>
      <c r="P54" s="829"/>
      <c r="Q54" s="829"/>
      <c r="R54" s="829"/>
      <c r="S54" s="829"/>
      <c r="T54" s="829"/>
      <c r="U54" s="829"/>
      <c r="V54" s="829"/>
      <c r="W54" s="829"/>
      <c r="X54" s="829"/>
      <c r="Y54" s="829"/>
      <c r="Z54" s="829"/>
      <c r="AA54" s="829"/>
      <c r="AB54" s="829"/>
      <c r="AC54" s="829"/>
      <c r="AD54" s="829"/>
      <c r="AE54" s="829"/>
      <c r="AF54" s="829"/>
      <c r="AG54" s="829"/>
      <c r="AH54" s="829"/>
      <c r="AI54" s="829"/>
      <c r="AJ54" s="829"/>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
      </c>
      <c r="AL54" s="242"/>
      <c r="AM54" s="284"/>
      <c r="AN54" s="284"/>
      <c r="AO54" s="284"/>
      <c r="AP54" s="284"/>
      <c r="AQ54" s="284"/>
      <c r="AR54" s="284"/>
      <c r="AS54" s="284"/>
      <c r="AT54" s="284"/>
      <c r="AU54" s="284"/>
      <c r="AV54" s="284"/>
      <c r="AW54" s="284"/>
      <c r="AX54" s="284"/>
      <c r="AY54" s="284"/>
    </row>
    <row r="55" spans="1:60" s="16" customFormat="1" ht="31.5" customHeight="1" thickBot="1">
      <c r="A55" s="283"/>
      <c r="B55" s="739" t="s">
        <v>104</v>
      </c>
      <c r="C55" s="740"/>
      <c r="D55" s="740"/>
      <c r="E55" s="740"/>
      <c r="F55" s="740"/>
      <c r="G55" s="740"/>
      <c r="H55" s="740"/>
      <c r="I55" s="740"/>
      <c r="J55" s="740"/>
      <c r="K55" s="740"/>
      <c r="L55" s="740"/>
      <c r="M55" s="740"/>
      <c r="N55" s="740"/>
      <c r="O55" s="740"/>
      <c r="P55" s="740"/>
      <c r="Q55" s="740"/>
      <c r="R55" s="740"/>
      <c r="S55" s="740"/>
      <c r="T55" s="740"/>
      <c r="U55" s="740"/>
      <c r="V55" s="740"/>
      <c r="W55" s="740"/>
      <c r="X55" s="740"/>
      <c r="Y55" s="740"/>
      <c r="Z55" s="740"/>
      <c r="AA55" s="740"/>
      <c r="AB55" s="740"/>
      <c r="AC55" s="740"/>
      <c r="AD55" s="740"/>
      <c r="AE55" s="740"/>
      <c r="AF55" s="740"/>
      <c r="AG55" s="740"/>
      <c r="AH55" s="740"/>
      <c r="AI55" s="740"/>
      <c r="AJ55" s="740"/>
      <c r="AK55" s="397" t="s">
        <v>2490</v>
      </c>
      <c r="AL55" s="242"/>
      <c r="AM55" s="320"/>
      <c r="AN55" s="284"/>
      <c r="AO55" s="284"/>
      <c r="AP55" s="284"/>
      <c r="AQ55" s="284"/>
      <c r="AR55" s="284"/>
      <c r="AS55" s="284"/>
      <c r="AT55" s="284"/>
      <c r="AU55" s="284"/>
      <c r="AV55" s="284"/>
      <c r="AW55" s="284"/>
      <c r="AX55" s="284"/>
      <c r="AY55" s="284"/>
    </row>
    <row r="56" spans="1:60" s="16" customFormat="1" ht="19.5" customHeight="1" thickBot="1">
      <c r="A56" s="283"/>
      <c r="B56" s="796" t="s">
        <v>105</v>
      </c>
      <c r="C56" s="796"/>
      <c r="D56" s="796"/>
      <c r="E56" s="796"/>
      <c r="F56" s="796"/>
      <c r="G56" s="796"/>
      <c r="H56" s="796"/>
      <c r="I56" s="796"/>
      <c r="J56" s="796"/>
      <c r="K56" s="796"/>
      <c r="L56" s="796"/>
      <c r="M56" s="796"/>
      <c r="N56" s="796"/>
      <c r="O56" s="796"/>
      <c r="P56" s="796"/>
      <c r="Q56" s="796"/>
      <c r="R56" s="796"/>
      <c r="S56" s="796"/>
      <c r="T56" s="796"/>
      <c r="U56" s="796"/>
      <c r="V56" s="796"/>
      <c r="W56" s="796"/>
      <c r="X56" s="796"/>
      <c r="Y56" s="796"/>
      <c r="Z56" s="796"/>
      <c r="AA56" s="796"/>
      <c r="AB56" s="796"/>
      <c r="AC56" s="796"/>
      <c r="AD56" s="796"/>
      <c r="AE56" s="796"/>
      <c r="AF56" s="796"/>
      <c r="AG56" s="796"/>
      <c r="AH56" s="796"/>
      <c r="AI56" s="796"/>
      <c r="AJ56" s="797"/>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798" t="str">
        <f>IF(H6="","",IF(OR(BA40&gt;0,BE40&gt;0),"該当",""))</f>
        <v/>
      </c>
      <c r="AJ58" s="799"/>
      <c r="AK58" s="800"/>
      <c r="AL58" s="247"/>
      <c r="AM58" s="283"/>
      <c r="AN58" s="283"/>
      <c r="AO58" s="283"/>
      <c r="AP58" s="283"/>
      <c r="AQ58" s="283"/>
      <c r="AR58" s="283"/>
      <c r="AS58" s="283"/>
      <c r="AT58" s="283"/>
      <c r="AU58" s="283"/>
      <c r="AV58" s="283"/>
      <c r="AW58" s="283"/>
      <c r="AX58" s="283"/>
      <c r="AY58" s="283"/>
    </row>
    <row r="59" spans="1:60" ht="51" customHeight="1">
      <c r="A59" s="15"/>
      <c r="B59" s="324" t="s">
        <v>107</v>
      </c>
      <c r="C59" s="801" t="s">
        <v>108</v>
      </c>
      <c r="D59" s="801"/>
      <c r="E59" s="801"/>
      <c r="F59" s="801"/>
      <c r="G59" s="801"/>
      <c r="H59" s="801"/>
      <c r="I59" s="801"/>
      <c r="J59" s="801"/>
      <c r="K59" s="801"/>
      <c r="L59" s="801"/>
      <c r="M59" s="801"/>
      <c r="N59" s="801"/>
      <c r="O59" s="801"/>
      <c r="P59" s="801"/>
      <c r="Q59" s="801"/>
      <c r="R59" s="801"/>
      <c r="S59" s="801"/>
      <c r="T59" s="801"/>
      <c r="U59" s="801"/>
      <c r="V59" s="801"/>
      <c r="W59" s="801"/>
      <c r="X59" s="801"/>
      <c r="Y59" s="801"/>
      <c r="Z59" s="801"/>
      <c r="AA59" s="801"/>
      <c r="AB59" s="801"/>
      <c r="AC59" s="801"/>
      <c r="AD59" s="801"/>
      <c r="AE59" s="801"/>
      <c r="AF59" s="801"/>
      <c r="AG59" s="801"/>
      <c r="AH59" s="801"/>
      <c r="AI59" s="801"/>
      <c r="AJ59" s="801"/>
      <c r="AK59" s="801"/>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802" t="str">
        <f>IF(H6="","",IF(OR(BA32-BA40&gt;0,BE32-BE40&gt;0),"該当",""))</f>
        <v/>
      </c>
      <c r="AJ61" s="803"/>
      <c r="AK61" s="804"/>
      <c r="AL61" s="247"/>
      <c r="AM61" s="247"/>
      <c r="AN61" s="247"/>
      <c r="AO61" s="15"/>
      <c r="AP61" s="247"/>
      <c r="AQ61" s="247"/>
      <c r="AR61" s="247"/>
      <c r="AS61" s="247"/>
      <c r="AT61" s="247"/>
      <c r="AU61" s="247"/>
      <c r="AV61" s="247"/>
      <c r="AW61" s="247"/>
      <c r="AX61" s="247"/>
      <c r="AY61" s="247"/>
    </row>
    <row r="62" spans="1:60" ht="59.45" customHeight="1">
      <c r="A62" s="15"/>
      <c r="B62" s="324" t="s">
        <v>107</v>
      </c>
      <c r="C62" s="801" t="s">
        <v>110</v>
      </c>
      <c r="D62" s="801"/>
      <c r="E62" s="801"/>
      <c r="F62" s="801"/>
      <c r="G62" s="801"/>
      <c r="H62" s="801"/>
      <c r="I62" s="801"/>
      <c r="J62" s="801"/>
      <c r="K62" s="801"/>
      <c r="L62" s="801"/>
      <c r="M62" s="801"/>
      <c r="N62" s="801"/>
      <c r="O62" s="801"/>
      <c r="P62" s="801"/>
      <c r="Q62" s="801"/>
      <c r="R62" s="801"/>
      <c r="S62" s="801"/>
      <c r="T62" s="801"/>
      <c r="U62" s="801"/>
      <c r="V62" s="801"/>
      <c r="W62" s="801"/>
      <c r="X62" s="801"/>
      <c r="Y62" s="801"/>
      <c r="Z62" s="801"/>
      <c r="AA62" s="801"/>
      <c r="AB62" s="801"/>
      <c r="AC62" s="801"/>
      <c r="AD62" s="801"/>
      <c r="AE62" s="801"/>
      <c r="AF62" s="801"/>
      <c r="AG62" s="801"/>
      <c r="AH62" s="801"/>
      <c r="AI62" s="801"/>
      <c r="AJ62" s="801"/>
      <c r="AK62" s="801"/>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22" t="s">
        <v>111</v>
      </c>
      <c r="C64" s="823"/>
      <c r="D64" s="824"/>
      <c r="E64" s="825" t="s">
        <v>112</v>
      </c>
      <c r="F64" s="826"/>
      <c r="G64" s="826"/>
      <c r="H64" s="826"/>
      <c r="I64" s="826"/>
      <c r="J64" s="826"/>
      <c r="K64" s="826"/>
      <c r="L64" s="826"/>
      <c r="M64" s="826"/>
      <c r="N64" s="826"/>
      <c r="O64" s="826"/>
      <c r="P64" s="826"/>
      <c r="Q64" s="826"/>
      <c r="R64" s="826"/>
      <c r="S64" s="826"/>
      <c r="T64" s="826"/>
      <c r="U64" s="826"/>
      <c r="V64" s="826"/>
      <c r="W64" s="826"/>
      <c r="X64" s="826"/>
      <c r="Y64" s="826"/>
      <c r="Z64" s="826"/>
      <c r="AA64" s="826"/>
      <c r="AB64" s="826"/>
      <c r="AC64" s="826"/>
      <c r="AD64" s="826"/>
      <c r="AE64" s="826"/>
      <c r="AF64" s="826"/>
      <c r="AG64" s="826"/>
      <c r="AH64" s="826"/>
      <c r="AI64" s="826"/>
      <c r="AJ64" s="826"/>
      <c r="AK64" s="827"/>
      <c r="AL64" s="247"/>
      <c r="AM64" s="15"/>
      <c r="AN64" s="284"/>
      <c r="AO64" s="284"/>
      <c r="AP64" s="284"/>
      <c r="AQ64" s="284"/>
      <c r="AR64" s="284"/>
      <c r="AS64" s="284"/>
      <c r="AT64" s="284"/>
      <c r="AU64" s="284"/>
      <c r="AV64" s="284"/>
      <c r="AW64" s="284"/>
      <c r="AX64" s="284"/>
      <c r="AY64" s="284"/>
      <c r="AZ64" s="330"/>
      <c r="BA64" s="512" t="s">
        <v>113</v>
      </c>
      <c r="BB64" s="282" t="s">
        <v>114</v>
      </c>
    </row>
    <row r="65" spans="1:54" ht="15.6" customHeight="1">
      <c r="A65" s="15"/>
      <c r="B65" s="719" t="s">
        <v>115</v>
      </c>
      <c r="C65" s="720"/>
      <c r="D65" s="720"/>
      <c r="E65" s="811"/>
      <c r="F65" s="812"/>
      <c r="G65" s="805" t="s">
        <v>116</v>
      </c>
      <c r="H65" s="806"/>
      <c r="I65" s="806"/>
      <c r="J65" s="806"/>
      <c r="K65" s="806"/>
      <c r="L65" s="806"/>
      <c r="M65" s="806"/>
      <c r="N65" s="806"/>
      <c r="O65" s="806"/>
      <c r="P65" s="806"/>
      <c r="Q65" s="806"/>
      <c r="R65" s="806"/>
      <c r="S65" s="806"/>
      <c r="T65" s="806"/>
      <c r="U65" s="806"/>
      <c r="V65" s="806"/>
      <c r="W65" s="806"/>
      <c r="X65" s="806"/>
      <c r="Y65" s="806"/>
      <c r="Z65" s="806"/>
      <c r="AA65" s="806"/>
      <c r="AB65" s="806"/>
      <c r="AC65" s="806"/>
      <c r="AD65" s="806"/>
      <c r="AE65" s="806"/>
      <c r="AF65" s="806"/>
      <c r="AG65" s="806"/>
      <c r="AH65" s="806"/>
      <c r="AI65" s="806"/>
      <c r="AJ65" s="806"/>
      <c r="AK65" s="806"/>
      <c r="AL65" s="247"/>
      <c r="AM65" s="780" t="str">
        <f>IF(AI58="該当", "！この区分（４項目）から２つ以上の取組が選択されていません。",  "！この区分（４項目）から１つ以上の取組が選択されていません。")</f>
        <v>！この区分（４項目）から１つ以上の取組が選択されていません。</v>
      </c>
      <c r="AN65" s="781"/>
      <c r="AO65" s="781"/>
      <c r="AP65" s="781"/>
      <c r="AQ65" s="781"/>
      <c r="AR65" s="781"/>
      <c r="AS65" s="781"/>
      <c r="AT65" s="781"/>
      <c r="AU65" s="781"/>
      <c r="AV65" s="781"/>
      <c r="AW65" s="781"/>
      <c r="AX65" s="782"/>
      <c r="AY65" s="247"/>
      <c r="AZ65" s="12"/>
      <c r="BA65" s="813">
        <f>COUNTIF(E65:F68, "✓")+COUNTIF(E65:F68, "誓約")</f>
        <v>0</v>
      </c>
      <c r="BB65" s="424" t="str">
        <f>IF(AI58="該当",1,IF(AI61="該当",2,""))</f>
        <v/>
      </c>
    </row>
    <row r="66" spans="1:54" ht="15" customHeight="1" thickBot="1">
      <c r="A66" s="15"/>
      <c r="B66" s="722"/>
      <c r="C66" s="723"/>
      <c r="D66" s="723"/>
      <c r="E66" s="814"/>
      <c r="F66" s="815"/>
      <c r="G66" s="805" t="s">
        <v>117</v>
      </c>
      <c r="H66" s="806"/>
      <c r="I66" s="806"/>
      <c r="J66" s="806"/>
      <c r="K66" s="806"/>
      <c r="L66" s="806"/>
      <c r="M66" s="806"/>
      <c r="N66" s="806"/>
      <c r="O66" s="806"/>
      <c r="P66" s="806"/>
      <c r="Q66" s="806"/>
      <c r="R66" s="806"/>
      <c r="S66" s="806"/>
      <c r="T66" s="806"/>
      <c r="U66" s="806"/>
      <c r="V66" s="806"/>
      <c r="W66" s="806"/>
      <c r="X66" s="806"/>
      <c r="Y66" s="806"/>
      <c r="Z66" s="806"/>
      <c r="AA66" s="806"/>
      <c r="AB66" s="806"/>
      <c r="AC66" s="806"/>
      <c r="AD66" s="806"/>
      <c r="AE66" s="806"/>
      <c r="AF66" s="806"/>
      <c r="AG66" s="806"/>
      <c r="AH66" s="806"/>
      <c r="AI66" s="806"/>
      <c r="AJ66" s="806"/>
      <c r="AK66" s="806"/>
      <c r="AL66" s="247"/>
      <c r="AM66" s="783"/>
      <c r="AN66" s="784"/>
      <c r="AO66" s="784"/>
      <c r="AP66" s="784"/>
      <c r="AQ66" s="784"/>
      <c r="AR66" s="784"/>
      <c r="AS66" s="784"/>
      <c r="AT66" s="784"/>
      <c r="AU66" s="784"/>
      <c r="AV66" s="784"/>
      <c r="AW66" s="784"/>
      <c r="AX66" s="785"/>
      <c r="AY66" s="320"/>
      <c r="AZ66" s="331"/>
      <c r="BA66" s="813"/>
    </row>
    <row r="67" spans="1:54" ht="24.6" customHeight="1">
      <c r="A67" s="15"/>
      <c r="B67" s="722"/>
      <c r="C67" s="723"/>
      <c r="D67" s="723"/>
      <c r="E67" s="814"/>
      <c r="F67" s="815"/>
      <c r="G67" s="805" t="s">
        <v>118</v>
      </c>
      <c r="H67" s="806"/>
      <c r="I67" s="806"/>
      <c r="J67" s="806"/>
      <c r="K67" s="806"/>
      <c r="L67" s="806"/>
      <c r="M67" s="806"/>
      <c r="N67" s="806"/>
      <c r="O67" s="806"/>
      <c r="P67" s="806"/>
      <c r="Q67" s="806"/>
      <c r="R67" s="806"/>
      <c r="S67" s="806"/>
      <c r="T67" s="806"/>
      <c r="U67" s="806"/>
      <c r="V67" s="806"/>
      <c r="W67" s="806"/>
      <c r="X67" s="806"/>
      <c r="Y67" s="806"/>
      <c r="Z67" s="806"/>
      <c r="AA67" s="806"/>
      <c r="AB67" s="806"/>
      <c r="AC67" s="806"/>
      <c r="AD67" s="806"/>
      <c r="AE67" s="806"/>
      <c r="AF67" s="806"/>
      <c r="AG67" s="806"/>
      <c r="AH67" s="806"/>
      <c r="AI67" s="806"/>
      <c r="AJ67" s="806"/>
      <c r="AK67" s="806"/>
      <c r="AL67" s="247"/>
      <c r="AM67" s="320"/>
      <c r="AN67" s="320"/>
      <c r="AO67" s="320"/>
      <c r="AP67" s="320"/>
      <c r="AQ67" s="320"/>
      <c r="AR67" s="320"/>
      <c r="AS67" s="320"/>
      <c r="AT67" s="320"/>
      <c r="AU67" s="320"/>
      <c r="AV67" s="320"/>
      <c r="AW67" s="320"/>
      <c r="AX67" s="320"/>
      <c r="AY67" s="320"/>
      <c r="AZ67" s="331"/>
      <c r="BA67" s="813"/>
    </row>
    <row r="68" spans="1:54" ht="15" customHeight="1" thickBot="1">
      <c r="A68" s="15"/>
      <c r="B68" s="809"/>
      <c r="C68" s="810"/>
      <c r="D68" s="810"/>
      <c r="E68" s="820"/>
      <c r="F68" s="821"/>
      <c r="G68" s="805" t="s">
        <v>119</v>
      </c>
      <c r="H68" s="806"/>
      <c r="I68" s="806"/>
      <c r="J68" s="806"/>
      <c r="K68" s="806"/>
      <c r="L68" s="806"/>
      <c r="M68" s="806"/>
      <c r="N68" s="806"/>
      <c r="O68" s="806"/>
      <c r="P68" s="806"/>
      <c r="Q68" s="806"/>
      <c r="R68" s="806"/>
      <c r="S68" s="806"/>
      <c r="T68" s="806"/>
      <c r="U68" s="806"/>
      <c r="V68" s="806"/>
      <c r="W68" s="806"/>
      <c r="X68" s="806"/>
      <c r="Y68" s="806"/>
      <c r="Z68" s="806"/>
      <c r="AA68" s="806"/>
      <c r="AB68" s="806"/>
      <c r="AC68" s="806"/>
      <c r="AD68" s="806"/>
      <c r="AE68" s="806"/>
      <c r="AF68" s="806"/>
      <c r="AG68" s="806"/>
      <c r="AH68" s="806"/>
      <c r="AI68" s="806"/>
      <c r="AJ68" s="806"/>
      <c r="AK68" s="806"/>
      <c r="AL68" s="247"/>
      <c r="AM68" s="332"/>
      <c r="AN68" s="332"/>
      <c r="AO68" s="332"/>
      <c r="AP68" s="332"/>
      <c r="AQ68" s="332"/>
      <c r="AR68" s="332"/>
      <c r="AS68" s="332"/>
      <c r="AT68" s="332"/>
      <c r="AU68" s="332"/>
      <c r="AV68" s="332"/>
      <c r="AW68" s="332"/>
      <c r="AX68" s="332"/>
      <c r="AY68" s="247"/>
      <c r="AZ68" s="12"/>
      <c r="BA68" s="813"/>
    </row>
    <row r="69" spans="1:54" ht="39.6" customHeight="1">
      <c r="A69" s="15"/>
      <c r="B69" s="719" t="s">
        <v>120</v>
      </c>
      <c r="C69" s="720"/>
      <c r="D69" s="720"/>
      <c r="E69" s="811"/>
      <c r="F69" s="812"/>
      <c r="G69" s="805" t="s">
        <v>121</v>
      </c>
      <c r="H69" s="806"/>
      <c r="I69" s="806"/>
      <c r="J69" s="806"/>
      <c r="K69" s="806"/>
      <c r="L69" s="806"/>
      <c r="M69" s="806"/>
      <c r="N69" s="806"/>
      <c r="O69" s="806"/>
      <c r="P69" s="806"/>
      <c r="Q69" s="806"/>
      <c r="R69" s="806"/>
      <c r="S69" s="806"/>
      <c r="T69" s="806"/>
      <c r="U69" s="806"/>
      <c r="V69" s="806"/>
      <c r="W69" s="806"/>
      <c r="X69" s="806"/>
      <c r="Y69" s="806"/>
      <c r="Z69" s="806"/>
      <c r="AA69" s="806"/>
      <c r="AB69" s="806"/>
      <c r="AC69" s="806"/>
      <c r="AD69" s="806"/>
      <c r="AE69" s="806"/>
      <c r="AF69" s="806"/>
      <c r="AG69" s="806"/>
      <c r="AH69" s="806"/>
      <c r="AI69" s="806"/>
      <c r="AJ69" s="806"/>
      <c r="AK69" s="806"/>
      <c r="AL69" s="247"/>
      <c r="AM69" s="780" t="str">
        <f>IF(AI58="該当", "！この区分（４項目）から２つ以上の取組が選択されていません。",  "！この区分（４項目）から１つ以上の取組が選択されていません。")</f>
        <v>！この区分（４項目）から１つ以上の取組が選択されていません。</v>
      </c>
      <c r="AN69" s="781"/>
      <c r="AO69" s="781"/>
      <c r="AP69" s="781"/>
      <c r="AQ69" s="781"/>
      <c r="AR69" s="781"/>
      <c r="AS69" s="781"/>
      <c r="AT69" s="781"/>
      <c r="AU69" s="781"/>
      <c r="AV69" s="781"/>
      <c r="AW69" s="781"/>
      <c r="AX69" s="782"/>
      <c r="AY69" s="247"/>
      <c r="AZ69" s="12"/>
      <c r="BA69" s="813">
        <f>COUNTIF(E69:F72, "✓")+COUNTIF(E69:F72, "誓約")</f>
        <v>0</v>
      </c>
    </row>
    <row r="70" spans="1:54" ht="15" customHeight="1" thickBot="1">
      <c r="A70" s="15"/>
      <c r="B70" s="722"/>
      <c r="C70" s="723"/>
      <c r="D70" s="723"/>
      <c r="E70" s="814"/>
      <c r="F70" s="815"/>
      <c r="G70" s="805" t="s">
        <v>122</v>
      </c>
      <c r="H70" s="806"/>
      <c r="I70" s="806"/>
      <c r="J70" s="806"/>
      <c r="K70" s="806"/>
      <c r="L70" s="806"/>
      <c r="M70" s="806"/>
      <c r="N70" s="806"/>
      <c r="O70" s="806"/>
      <c r="P70" s="806"/>
      <c r="Q70" s="806"/>
      <c r="R70" s="806"/>
      <c r="S70" s="806"/>
      <c r="T70" s="806"/>
      <c r="U70" s="806"/>
      <c r="V70" s="806"/>
      <c r="W70" s="806"/>
      <c r="X70" s="806"/>
      <c r="Y70" s="806"/>
      <c r="Z70" s="806"/>
      <c r="AA70" s="806"/>
      <c r="AB70" s="806"/>
      <c r="AC70" s="806"/>
      <c r="AD70" s="806"/>
      <c r="AE70" s="806"/>
      <c r="AF70" s="806"/>
      <c r="AG70" s="806"/>
      <c r="AH70" s="806"/>
      <c r="AI70" s="806"/>
      <c r="AJ70" s="806"/>
      <c r="AK70" s="806"/>
      <c r="AL70" s="247"/>
      <c r="AM70" s="783"/>
      <c r="AN70" s="784"/>
      <c r="AO70" s="784"/>
      <c r="AP70" s="784"/>
      <c r="AQ70" s="784"/>
      <c r="AR70" s="784"/>
      <c r="AS70" s="784"/>
      <c r="AT70" s="784"/>
      <c r="AU70" s="784"/>
      <c r="AV70" s="784"/>
      <c r="AW70" s="784"/>
      <c r="AX70" s="785"/>
      <c r="AY70" s="320"/>
      <c r="AZ70" s="331"/>
      <c r="BA70" s="813"/>
    </row>
    <row r="71" spans="1:54" ht="15" customHeight="1">
      <c r="A71" s="15"/>
      <c r="B71" s="722"/>
      <c r="C71" s="723"/>
      <c r="D71" s="723"/>
      <c r="E71" s="816"/>
      <c r="F71" s="817"/>
      <c r="G71" s="805" t="s">
        <v>123</v>
      </c>
      <c r="H71" s="806"/>
      <c r="I71" s="806"/>
      <c r="J71" s="806"/>
      <c r="K71" s="806"/>
      <c r="L71" s="806"/>
      <c r="M71" s="806"/>
      <c r="N71" s="806"/>
      <c r="O71" s="806"/>
      <c r="P71" s="806"/>
      <c r="Q71" s="806"/>
      <c r="R71" s="806"/>
      <c r="S71" s="806"/>
      <c r="T71" s="806"/>
      <c r="U71" s="806"/>
      <c r="V71" s="806"/>
      <c r="W71" s="806"/>
      <c r="X71" s="806"/>
      <c r="Y71" s="806"/>
      <c r="Z71" s="806"/>
      <c r="AA71" s="806"/>
      <c r="AB71" s="806"/>
      <c r="AC71" s="806"/>
      <c r="AD71" s="806"/>
      <c r="AE71" s="806"/>
      <c r="AF71" s="806"/>
      <c r="AG71" s="806"/>
      <c r="AH71" s="806"/>
      <c r="AI71" s="806"/>
      <c r="AJ71" s="806"/>
      <c r="AK71" s="806"/>
      <c r="AL71" s="247"/>
      <c r="AM71" s="333"/>
      <c r="AN71" s="320"/>
      <c r="AO71" s="320"/>
      <c r="AP71" s="320"/>
      <c r="AQ71" s="320"/>
      <c r="AR71" s="320"/>
      <c r="AS71" s="320"/>
      <c r="AT71" s="320"/>
      <c r="AU71" s="320"/>
      <c r="AV71" s="320"/>
      <c r="AW71" s="320"/>
      <c r="AX71" s="320"/>
      <c r="AY71" s="320"/>
      <c r="AZ71" s="331"/>
      <c r="BA71" s="813"/>
    </row>
    <row r="72" spans="1:54" ht="15" customHeight="1" thickBot="1">
      <c r="A72" s="15"/>
      <c r="B72" s="809"/>
      <c r="C72" s="810"/>
      <c r="D72" s="810"/>
      <c r="E72" s="818"/>
      <c r="F72" s="819"/>
      <c r="G72" s="805" t="s">
        <v>124</v>
      </c>
      <c r="H72" s="806"/>
      <c r="I72" s="806"/>
      <c r="J72" s="806"/>
      <c r="K72" s="806"/>
      <c r="L72" s="806"/>
      <c r="M72" s="806"/>
      <c r="N72" s="806"/>
      <c r="O72" s="806"/>
      <c r="P72" s="806"/>
      <c r="Q72" s="806"/>
      <c r="R72" s="806"/>
      <c r="S72" s="806"/>
      <c r="T72" s="806"/>
      <c r="U72" s="806"/>
      <c r="V72" s="806"/>
      <c r="W72" s="806"/>
      <c r="X72" s="806"/>
      <c r="Y72" s="806"/>
      <c r="Z72" s="806"/>
      <c r="AA72" s="806"/>
      <c r="AB72" s="806"/>
      <c r="AC72" s="806"/>
      <c r="AD72" s="806"/>
      <c r="AE72" s="806"/>
      <c r="AF72" s="806"/>
      <c r="AG72" s="806"/>
      <c r="AH72" s="806"/>
      <c r="AI72" s="806"/>
      <c r="AJ72" s="806"/>
      <c r="AK72" s="806"/>
      <c r="AL72" s="247"/>
      <c r="AM72" s="332"/>
      <c r="AN72" s="332"/>
      <c r="AO72" s="332"/>
      <c r="AP72" s="332"/>
      <c r="AQ72" s="332"/>
      <c r="AR72" s="332"/>
      <c r="AS72" s="332"/>
      <c r="AT72" s="332"/>
      <c r="AU72" s="332"/>
      <c r="AV72" s="332"/>
      <c r="AW72" s="332"/>
      <c r="AX72" s="332"/>
      <c r="AY72" s="247"/>
      <c r="AZ72" s="12"/>
      <c r="BA72" s="813"/>
    </row>
    <row r="73" spans="1:54" ht="15" customHeight="1">
      <c r="A73" s="15"/>
      <c r="B73" s="719" t="s">
        <v>125</v>
      </c>
      <c r="C73" s="720"/>
      <c r="D73" s="720"/>
      <c r="E73" s="811"/>
      <c r="F73" s="812"/>
      <c r="G73" s="805" t="s">
        <v>126</v>
      </c>
      <c r="H73" s="806"/>
      <c r="I73" s="806"/>
      <c r="J73" s="806"/>
      <c r="K73" s="806"/>
      <c r="L73" s="806"/>
      <c r="M73" s="806"/>
      <c r="N73" s="806"/>
      <c r="O73" s="806"/>
      <c r="P73" s="806"/>
      <c r="Q73" s="806"/>
      <c r="R73" s="806"/>
      <c r="S73" s="806"/>
      <c r="T73" s="806"/>
      <c r="U73" s="806"/>
      <c r="V73" s="806"/>
      <c r="W73" s="806"/>
      <c r="X73" s="806"/>
      <c r="Y73" s="806"/>
      <c r="Z73" s="806"/>
      <c r="AA73" s="806"/>
      <c r="AB73" s="806"/>
      <c r="AC73" s="806"/>
      <c r="AD73" s="806"/>
      <c r="AE73" s="806"/>
      <c r="AF73" s="806"/>
      <c r="AG73" s="806"/>
      <c r="AH73" s="806"/>
      <c r="AI73" s="806"/>
      <c r="AJ73" s="806"/>
      <c r="AK73" s="806"/>
      <c r="AL73" s="247"/>
      <c r="AM73" s="780" t="str">
        <f>IF(AI58="該当", "！この区分（４項目）から２つ以上の取組が選択されていません。",  "！この区分（４項目）から１つ以上の取組が選択されていません。")</f>
        <v>！この区分（４項目）から１つ以上の取組が選択されていません。</v>
      </c>
      <c r="AN73" s="781"/>
      <c r="AO73" s="781"/>
      <c r="AP73" s="781"/>
      <c r="AQ73" s="781"/>
      <c r="AR73" s="781"/>
      <c r="AS73" s="781"/>
      <c r="AT73" s="781"/>
      <c r="AU73" s="781"/>
      <c r="AV73" s="781"/>
      <c r="AW73" s="781"/>
      <c r="AX73" s="782"/>
      <c r="AY73" s="247"/>
      <c r="AZ73" s="12"/>
      <c r="BA73" s="813">
        <f>COUNTIF(E73:F76, "✓")+COUNTIF(E73:F76, "誓約")</f>
        <v>0</v>
      </c>
    </row>
    <row r="74" spans="1:54" ht="28.15" customHeight="1" thickBot="1">
      <c r="A74" s="15"/>
      <c r="B74" s="722"/>
      <c r="C74" s="723"/>
      <c r="D74" s="723"/>
      <c r="E74" s="814"/>
      <c r="F74" s="815"/>
      <c r="G74" s="805" t="s">
        <v>127</v>
      </c>
      <c r="H74" s="806"/>
      <c r="I74" s="806"/>
      <c r="J74" s="806"/>
      <c r="K74" s="806"/>
      <c r="L74" s="806"/>
      <c r="M74" s="806"/>
      <c r="N74" s="806"/>
      <c r="O74" s="806"/>
      <c r="P74" s="806"/>
      <c r="Q74" s="806"/>
      <c r="R74" s="806"/>
      <c r="S74" s="806"/>
      <c r="T74" s="806"/>
      <c r="U74" s="806"/>
      <c r="V74" s="806"/>
      <c r="W74" s="806"/>
      <c r="X74" s="806"/>
      <c r="Y74" s="806"/>
      <c r="Z74" s="806"/>
      <c r="AA74" s="806"/>
      <c r="AB74" s="806"/>
      <c r="AC74" s="806"/>
      <c r="AD74" s="806"/>
      <c r="AE74" s="806"/>
      <c r="AF74" s="806"/>
      <c r="AG74" s="806"/>
      <c r="AH74" s="806"/>
      <c r="AI74" s="806"/>
      <c r="AJ74" s="806"/>
      <c r="AK74" s="806"/>
      <c r="AL74" s="247"/>
      <c r="AM74" s="783"/>
      <c r="AN74" s="784"/>
      <c r="AO74" s="784"/>
      <c r="AP74" s="784"/>
      <c r="AQ74" s="784"/>
      <c r="AR74" s="784"/>
      <c r="AS74" s="784"/>
      <c r="AT74" s="784"/>
      <c r="AU74" s="784"/>
      <c r="AV74" s="784"/>
      <c r="AW74" s="784"/>
      <c r="AX74" s="785"/>
      <c r="AY74" s="320"/>
      <c r="AZ74" s="331"/>
      <c r="BA74" s="813"/>
    </row>
    <row r="75" spans="1:54" ht="45.6" customHeight="1">
      <c r="A75" s="15"/>
      <c r="B75" s="722"/>
      <c r="C75" s="723"/>
      <c r="D75" s="723"/>
      <c r="E75" s="814"/>
      <c r="F75" s="815"/>
      <c r="G75" s="805" t="s">
        <v>128</v>
      </c>
      <c r="H75" s="806"/>
      <c r="I75" s="806"/>
      <c r="J75" s="806"/>
      <c r="K75" s="806"/>
      <c r="L75" s="806"/>
      <c r="M75" s="806"/>
      <c r="N75" s="806"/>
      <c r="O75" s="806"/>
      <c r="P75" s="806"/>
      <c r="Q75" s="806"/>
      <c r="R75" s="806"/>
      <c r="S75" s="806"/>
      <c r="T75" s="806"/>
      <c r="U75" s="806"/>
      <c r="V75" s="806"/>
      <c r="W75" s="806"/>
      <c r="X75" s="806"/>
      <c r="Y75" s="806"/>
      <c r="Z75" s="806"/>
      <c r="AA75" s="806"/>
      <c r="AB75" s="806"/>
      <c r="AC75" s="806"/>
      <c r="AD75" s="806"/>
      <c r="AE75" s="806"/>
      <c r="AF75" s="806"/>
      <c r="AG75" s="806"/>
      <c r="AH75" s="806"/>
      <c r="AI75" s="806"/>
      <c r="AJ75" s="806"/>
      <c r="AK75" s="806"/>
      <c r="AL75" s="247"/>
      <c r="AM75" s="320"/>
      <c r="AN75" s="320"/>
      <c r="AO75" s="320"/>
      <c r="AP75" s="320"/>
      <c r="AQ75" s="320"/>
      <c r="AR75" s="320"/>
      <c r="AS75" s="320"/>
      <c r="AT75" s="320"/>
      <c r="AU75" s="320"/>
      <c r="AV75" s="320"/>
      <c r="AW75" s="320"/>
      <c r="AX75" s="320"/>
      <c r="AZ75" s="331"/>
      <c r="BA75" s="813"/>
    </row>
    <row r="76" spans="1:54" ht="27" customHeight="1" thickBot="1">
      <c r="A76" s="15"/>
      <c r="B76" s="809"/>
      <c r="C76" s="810"/>
      <c r="D76" s="810"/>
      <c r="E76" s="814"/>
      <c r="F76" s="815"/>
      <c r="G76" s="805" t="s">
        <v>129</v>
      </c>
      <c r="H76" s="806"/>
      <c r="I76" s="806"/>
      <c r="J76" s="806"/>
      <c r="K76" s="806"/>
      <c r="L76" s="806"/>
      <c r="M76" s="806"/>
      <c r="N76" s="806"/>
      <c r="O76" s="806"/>
      <c r="P76" s="806"/>
      <c r="Q76" s="806"/>
      <c r="R76" s="806"/>
      <c r="S76" s="806"/>
      <c r="T76" s="806"/>
      <c r="U76" s="806"/>
      <c r="V76" s="806"/>
      <c r="W76" s="806"/>
      <c r="X76" s="806"/>
      <c r="Y76" s="806"/>
      <c r="Z76" s="806"/>
      <c r="AA76" s="806"/>
      <c r="AB76" s="806"/>
      <c r="AC76" s="806"/>
      <c r="AD76" s="806"/>
      <c r="AE76" s="806"/>
      <c r="AF76" s="806"/>
      <c r="AG76" s="806"/>
      <c r="AH76" s="806"/>
      <c r="AI76" s="806"/>
      <c r="AJ76" s="806"/>
      <c r="AK76" s="806"/>
      <c r="AL76" s="247"/>
      <c r="AM76" s="332"/>
      <c r="AN76" s="332"/>
      <c r="AO76" s="332"/>
      <c r="AP76" s="332"/>
      <c r="AQ76" s="332"/>
      <c r="AR76" s="332"/>
      <c r="AS76" s="332"/>
      <c r="AT76" s="332"/>
      <c r="AU76" s="332"/>
      <c r="AV76" s="332"/>
      <c r="AW76" s="332"/>
      <c r="AX76" s="332"/>
      <c r="AY76" s="247"/>
      <c r="AZ76" s="12"/>
      <c r="BA76" s="813"/>
    </row>
    <row r="77" spans="1:54" ht="15" customHeight="1">
      <c r="A77" s="15"/>
      <c r="B77" s="719" t="s">
        <v>130</v>
      </c>
      <c r="C77" s="720"/>
      <c r="D77" s="720"/>
      <c r="E77" s="811"/>
      <c r="F77" s="812"/>
      <c r="G77" s="805" t="s">
        <v>131</v>
      </c>
      <c r="H77" s="806"/>
      <c r="I77" s="806"/>
      <c r="J77" s="806"/>
      <c r="K77" s="806"/>
      <c r="L77" s="806"/>
      <c r="M77" s="806"/>
      <c r="N77" s="806"/>
      <c r="O77" s="806"/>
      <c r="P77" s="806"/>
      <c r="Q77" s="806"/>
      <c r="R77" s="806"/>
      <c r="S77" s="806"/>
      <c r="T77" s="806"/>
      <c r="U77" s="806"/>
      <c r="V77" s="806"/>
      <c r="W77" s="806"/>
      <c r="X77" s="806"/>
      <c r="Y77" s="806"/>
      <c r="Z77" s="806"/>
      <c r="AA77" s="806"/>
      <c r="AB77" s="806"/>
      <c r="AC77" s="806"/>
      <c r="AD77" s="806"/>
      <c r="AE77" s="806"/>
      <c r="AF77" s="806"/>
      <c r="AG77" s="806"/>
      <c r="AH77" s="806"/>
      <c r="AI77" s="806"/>
      <c r="AJ77" s="806"/>
      <c r="AK77" s="806"/>
      <c r="AL77" s="247"/>
      <c r="AM77" s="830" t="str">
        <f>IF(AI58="該当", "！この区分（４項目）から２つ以上の取組が選択されていません。",  "！この区分（４項目）から１つ以上の取組が選択されていません。")</f>
        <v>！この区分（４項目）から１つ以上の取組が選択されていません。</v>
      </c>
      <c r="AN77" s="781"/>
      <c r="AO77" s="781"/>
      <c r="AP77" s="781"/>
      <c r="AQ77" s="781"/>
      <c r="AR77" s="781"/>
      <c r="AS77" s="781"/>
      <c r="AT77" s="781"/>
      <c r="AU77" s="781"/>
      <c r="AV77" s="781"/>
      <c r="AW77" s="781"/>
      <c r="AX77" s="782"/>
      <c r="AY77" s="247"/>
      <c r="AZ77" s="12"/>
      <c r="BA77" s="813">
        <f>COUNTIF(E77:F80, "✓")+COUNTIF(E77:F80, "誓約")</f>
        <v>0</v>
      </c>
    </row>
    <row r="78" spans="1:54" ht="32.450000000000003" customHeight="1" thickBot="1">
      <c r="A78" s="15"/>
      <c r="B78" s="722"/>
      <c r="C78" s="723"/>
      <c r="D78" s="723"/>
      <c r="E78" s="814"/>
      <c r="F78" s="815"/>
      <c r="G78" s="805" t="s">
        <v>132</v>
      </c>
      <c r="H78" s="806"/>
      <c r="I78" s="806"/>
      <c r="J78" s="806"/>
      <c r="K78" s="806"/>
      <c r="L78" s="806"/>
      <c r="M78" s="806"/>
      <c r="N78" s="806"/>
      <c r="O78" s="806"/>
      <c r="P78" s="806"/>
      <c r="Q78" s="806"/>
      <c r="R78" s="806"/>
      <c r="S78" s="806"/>
      <c r="T78" s="806"/>
      <c r="U78" s="806"/>
      <c r="V78" s="806"/>
      <c r="W78" s="806"/>
      <c r="X78" s="806"/>
      <c r="Y78" s="806"/>
      <c r="Z78" s="806"/>
      <c r="AA78" s="806"/>
      <c r="AB78" s="806"/>
      <c r="AC78" s="806"/>
      <c r="AD78" s="806"/>
      <c r="AE78" s="806"/>
      <c r="AF78" s="806"/>
      <c r="AG78" s="806"/>
      <c r="AH78" s="806"/>
      <c r="AI78" s="806"/>
      <c r="AJ78" s="806"/>
      <c r="AK78" s="806"/>
      <c r="AL78" s="15"/>
      <c r="AM78" s="783"/>
      <c r="AN78" s="784"/>
      <c r="AO78" s="784"/>
      <c r="AP78" s="784"/>
      <c r="AQ78" s="784"/>
      <c r="AR78" s="784"/>
      <c r="AS78" s="784"/>
      <c r="AT78" s="784"/>
      <c r="AU78" s="784"/>
      <c r="AV78" s="784"/>
      <c r="AW78" s="784"/>
      <c r="AX78" s="785"/>
      <c r="AY78" s="320"/>
      <c r="AZ78" s="331"/>
      <c r="BA78" s="813"/>
    </row>
    <row r="79" spans="1:54" ht="28.15" customHeight="1">
      <c r="A79" s="15"/>
      <c r="B79" s="722"/>
      <c r="C79" s="723"/>
      <c r="D79" s="723"/>
      <c r="E79" s="814"/>
      <c r="F79" s="815"/>
      <c r="G79" s="805" t="s">
        <v>133</v>
      </c>
      <c r="H79" s="806"/>
      <c r="I79" s="806"/>
      <c r="J79" s="806"/>
      <c r="K79" s="806"/>
      <c r="L79" s="806"/>
      <c r="M79" s="806"/>
      <c r="N79" s="806"/>
      <c r="O79" s="806"/>
      <c r="P79" s="806"/>
      <c r="Q79" s="806"/>
      <c r="R79" s="806"/>
      <c r="S79" s="806"/>
      <c r="T79" s="806"/>
      <c r="U79" s="806"/>
      <c r="V79" s="806"/>
      <c r="W79" s="806"/>
      <c r="X79" s="806"/>
      <c r="Y79" s="806"/>
      <c r="Z79" s="806"/>
      <c r="AA79" s="806"/>
      <c r="AB79" s="806"/>
      <c r="AC79" s="806"/>
      <c r="AD79" s="806"/>
      <c r="AE79" s="806"/>
      <c r="AF79" s="806"/>
      <c r="AG79" s="806"/>
      <c r="AH79" s="806"/>
      <c r="AI79" s="806"/>
      <c r="AJ79" s="806"/>
      <c r="AK79" s="806"/>
      <c r="AL79" s="247"/>
      <c r="AM79" s="320"/>
      <c r="AN79" s="320"/>
      <c r="AO79" s="320"/>
      <c r="AP79" s="320"/>
      <c r="AQ79" s="320"/>
      <c r="AR79" s="320"/>
      <c r="AS79" s="320"/>
      <c r="AT79" s="320"/>
      <c r="AU79" s="320"/>
      <c r="AV79" s="320"/>
      <c r="AW79" s="320"/>
      <c r="AX79" s="320"/>
      <c r="AY79" s="320"/>
      <c r="AZ79" s="331"/>
      <c r="BA79" s="813"/>
    </row>
    <row r="80" spans="1:54" ht="15" customHeight="1" thickBot="1">
      <c r="A80" s="15"/>
      <c r="B80" s="809"/>
      <c r="C80" s="810"/>
      <c r="D80" s="810"/>
      <c r="E80" s="814"/>
      <c r="F80" s="815"/>
      <c r="G80" s="805" t="s">
        <v>134</v>
      </c>
      <c r="H80" s="806"/>
      <c r="I80" s="806"/>
      <c r="J80" s="806"/>
      <c r="K80" s="806"/>
      <c r="L80" s="806"/>
      <c r="M80" s="806"/>
      <c r="N80" s="806"/>
      <c r="O80" s="806"/>
      <c r="P80" s="806"/>
      <c r="Q80" s="806"/>
      <c r="R80" s="806"/>
      <c r="S80" s="806"/>
      <c r="T80" s="806"/>
      <c r="U80" s="806"/>
      <c r="V80" s="806"/>
      <c r="W80" s="806"/>
      <c r="X80" s="806"/>
      <c r="Y80" s="806"/>
      <c r="Z80" s="806"/>
      <c r="AA80" s="806"/>
      <c r="AB80" s="806"/>
      <c r="AC80" s="806"/>
      <c r="AD80" s="806"/>
      <c r="AE80" s="806"/>
      <c r="AF80" s="806"/>
      <c r="AG80" s="806"/>
      <c r="AH80" s="806"/>
      <c r="AI80" s="806"/>
      <c r="AJ80" s="806"/>
      <c r="AK80" s="806"/>
      <c r="AL80" s="247"/>
      <c r="AM80" s="320"/>
      <c r="AN80" s="320"/>
      <c r="AO80" s="320"/>
      <c r="AP80" s="320"/>
      <c r="AQ80" s="320"/>
      <c r="AR80" s="320"/>
      <c r="AS80" s="320"/>
      <c r="AT80" s="320"/>
      <c r="AU80" s="320"/>
      <c r="AV80" s="320"/>
      <c r="AW80" s="320"/>
      <c r="AX80" s="320"/>
      <c r="AY80" s="247"/>
      <c r="AZ80" s="12"/>
      <c r="BA80" s="813"/>
    </row>
    <row r="81" spans="1:53" ht="28.15" customHeight="1" thickBot="1">
      <c r="A81" s="15"/>
      <c r="B81" s="719" t="s">
        <v>135</v>
      </c>
      <c r="C81" s="720"/>
      <c r="D81" s="831"/>
      <c r="E81" s="811"/>
      <c r="F81" s="812"/>
      <c r="G81" s="805" t="s">
        <v>136</v>
      </c>
      <c r="H81" s="806"/>
      <c r="I81" s="806"/>
      <c r="J81" s="806"/>
      <c r="K81" s="806"/>
      <c r="L81" s="806"/>
      <c r="M81" s="806"/>
      <c r="N81" s="806"/>
      <c r="O81" s="806"/>
      <c r="P81" s="806"/>
      <c r="Q81" s="806"/>
      <c r="R81" s="806"/>
      <c r="S81" s="806"/>
      <c r="T81" s="806"/>
      <c r="U81" s="806"/>
      <c r="V81" s="806"/>
      <c r="W81" s="806"/>
      <c r="X81" s="806"/>
      <c r="Y81" s="806"/>
      <c r="Z81" s="806"/>
      <c r="AA81" s="806"/>
      <c r="AB81" s="806"/>
      <c r="AC81" s="806"/>
      <c r="AD81" s="806"/>
      <c r="AE81" s="806"/>
      <c r="AF81" s="806"/>
      <c r="AG81" s="806"/>
      <c r="AH81" s="806"/>
      <c r="AI81" s="806"/>
      <c r="AJ81" s="806"/>
      <c r="AK81" s="806"/>
      <c r="AL81" s="247"/>
      <c r="AM81" s="838" t="str">
        <f>IF(AND(AI58="該当", AND(E81="",E82= "")), "！⑰又は⑱の取組は必須です。","")</f>
        <v/>
      </c>
      <c r="AN81" s="839"/>
      <c r="AO81" s="839"/>
      <c r="AP81" s="839"/>
      <c r="AQ81" s="839"/>
      <c r="AR81" s="839"/>
      <c r="AS81" s="839"/>
      <c r="AT81" s="839"/>
      <c r="AU81" s="839"/>
      <c r="AV81" s="839"/>
      <c r="AW81" s="839"/>
      <c r="AX81" s="840"/>
      <c r="AY81" s="247"/>
      <c r="AZ81" s="12"/>
      <c r="BA81" s="885">
        <f>COUNTIF(E81:F87, "✓") + COUNTIF(E81:F87, "誓約") + IF(COUNTIF(E88:F89, "✓") + COUNTIF(E88:F89, "誓約") &gt; 0, 1, 0)</f>
        <v>0</v>
      </c>
    </row>
    <row r="82" spans="1:53" ht="15" customHeight="1" thickBot="1">
      <c r="A82" s="15"/>
      <c r="B82" s="722"/>
      <c r="C82" s="723"/>
      <c r="D82" s="832"/>
      <c r="E82" s="814"/>
      <c r="F82" s="815"/>
      <c r="G82" s="805" t="s">
        <v>137</v>
      </c>
      <c r="H82" s="806"/>
      <c r="I82" s="806"/>
      <c r="J82" s="806"/>
      <c r="K82" s="806"/>
      <c r="L82" s="806"/>
      <c r="M82" s="806"/>
      <c r="N82" s="806"/>
      <c r="O82" s="806"/>
      <c r="P82" s="806"/>
      <c r="Q82" s="806"/>
      <c r="R82" s="806"/>
      <c r="S82" s="806"/>
      <c r="T82" s="806"/>
      <c r="U82" s="806"/>
      <c r="V82" s="806"/>
      <c r="W82" s="806"/>
      <c r="X82" s="806"/>
      <c r="Y82" s="806"/>
      <c r="Z82" s="806"/>
      <c r="AA82" s="806"/>
      <c r="AB82" s="806"/>
      <c r="AC82" s="806"/>
      <c r="AD82" s="806"/>
      <c r="AE82" s="806"/>
      <c r="AF82" s="806"/>
      <c r="AG82" s="806"/>
      <c r="AH82" s="806"/>
      <c r="AI82" s="806"/>
      <c r="AJ82" s="806"/>
      <c r="AK82" s="806"/>
      <c r="AL82" s="247"/>
      <c r="AM82" s="320"/>
      <c r="AN82" s="320"/>
      <c r="AO82" s="320"/>
      <c r="AP82" s="320"/>
      <c r="AQ82" s="320"/>
      <c r="AR82" s="320"/>
      <c r="AS82" s="320"/>
      <c r="AT82" s="320"/>
      <c r="AU82" s="320"/>
      <c r="AV82" s="320"/>
      <c r="AW82" s="320"/>
      <c r="AX82" s="320"/>
      <c r="AY82" s="320"/>
      <c r="AZ82" s="331"/>
      <c r="BA82" s="886"/>
    </row>
    <row r="83" spans="1:53" ht="26.45" customHeight="1">
      <c r="A83" s="15"/>
      <c r="B83" s="722"/>
      <c r="C83" s="723"/>
      <c r="D83" s="832"/>
      <c r="E83" s="814"/>
      <c r="F83" s="815"/>
      <c r="G83" s="805" t="s">
        <v>138</v>
      </c>
      <c r="H83" s="806"/>
      <c r="I83" s="806"/>
      <c r="J83" s="806"/>
      <c r="K83" s="806"/>
      <c r="L83" s="806"/>
      <c r="M83" s="806"/>
      <c r="N83" s="806"/>
      <c r="O83" s="806"/>
      <c r="P83" s="806"/>
      <c r="Q83" s="806"/>
      <c r="R83" s="806"/>
      <c r="S83" s="806"/>
      <c r="T83" s="806"/>
      <c r="U83" s="806"/>
      <c r="V83" s="806"/>
      <c r="W83" s="806"/>
      <c r="X83" s="806"/>
      <c r="Y83" s="806"/>
      <c r="Z83" s="806"/>
      <c r="AA83" s="806"/>
      <c r="AB83" s="806"/>
      <c r="AC83" s="806"/>
      <c r="AD83" s="806"/>
      <c r="AE83" s="806"/>
      <c r="AF83" s="806"/>
      <c r="AG83" s="806"/>
      <c r="AH83" s="806"/>
      <c r="AI83" s="806"/>
      <c r="AJ83" s="806"/>
      <c r="AK83" s="806"/>
      <c r="AL83" s="247"/>
      <c r="AM83" s="780" t="str">
        <f>IF(AI58="該当", "！この区分（８項目）から３つ以上の取組が選択されていません。","！この区分（４項目）から２つ以上の取組が選択されていません。")</f>
        <v>！この区分（４項目）から２つ以上の取組が選択されていません。</v>
      </c>
      <c r="AN83" s="781"/>
      <c r="AO83" s="781"/>
      <c r="AP83" s="781"/>
      <c r="AQ83" s="781"/>
      <c r="AR83" s="781"/>
      <c r="AS83" s="781"/>
      <c r="AT83" s="781"/>
      <c r="AU83" s="781"/>
      <c r="AV83" s="781"/>
      <c r="AW83" s="781"/>
      <c r="AX83" s="782"/>
      <c r="AY83" s="320"/>
      <c r="AZ83" s="331"/>
      <c r="BA83" s="886"/>
    </row>
    <row r="84" spans="1:53" ht="15" customHeight="1" thickBot="1">
      <c r="A84" s="15"/>
      <c r="B84" s="722"/>
      <c r="C84" s="723"/>
      <c r="D84" s="832"/>
      <c r="E84" s="814"/>
      <c r="F84" s="815"/>
      <c r="G84" s="805" t="s">
        <v>139</v>
      </c>
      <c r="H84" s="806"/>
      <c r="I84" s="806"/>
      <c r="J84" s="806"/>
      <c r="K84" s="806"/>
      <c r="L84" s="806"/>
      <c r="M84" s="806"/>
      <c r="N84" s="806"/>
      <c r="O84" s="806"/>
      <c r="P84" s="806"/>
      <c r="Q84" s="806"/>
      <c r="R84" s="806"/>
      <c r="S84" s="806"/>
      <c r="T84" s="806"/>
      <c r="U84" s="806"/>
      <c r="V84" s="806"/>
      <c r="W84" s="806"/>
      <c r="X84" s="806"/>
      <c r="Y84" s="806"/>
      <c r="Z84" s="806"/>
      <c r="AA84" s="806"/>
      <c r="AB84" s="806"/>
      <c r="AC84" s="806"/>
      <c r="AD84" s="806"/>
      <c r="AE84" s="806"/>
      <c r="AF84" s="806"/>
      <c r="AG84" s="806"/>
      <c r="AH84" s="806"/>
      <c r="AI84" s="806"/>
      <c r="AJ84" s="806"/>
      <c r="AK84" s="806"/>
      <c r="AL84" s="247"/>
      <c r="AM84" s="783"/>
      <c r="AN84" s="784"/>
      <c r="AO84" s="784"/>
      <c r="AP84" s="784"/>
      <c r="AQ84" s="784"/>
      <c r="AR84" s="784"/>
      <c r="AS84" s="784"/>
      <c r="AT84" s="784"/>
      <c r="AU84" s="784"/>
      <c r="AV84" s="784"/>
      <c r="AW84" s="784"/>
      <c r="AX84" s="785"/>
      <c r="AY84" s="247"/>
      <c r="AZ84" s="12"/>
      <c r="BA84" s="886"/>
    </row>
    <row r="85" spans="1:53" ht="27.6" customHeight="1">
      <c r="A85" s="15"/>
      <c r="B85" s="722"/>
      <c r="C85" s="723"/>
      <c r="D85" s="832"/>
      <c r="E85" s="814"/>
      <c r="F85" s="815"/>
      <c r="G85" s="805" t="s">
        <v>140</v>
      </c>
      <c r="H85" s="806"/>
      <c r="I85" s="806"/>
      <c r="J85" s="806"/>
      <c r="K85" s="806"/>
      <c r="L85" s="806"/>
      <c r="M85" s="806"/>
      <c r="N85" s="806"/>
      <c r="O85" s="806"/>
      <c r="P85" s="806"/>
      <c r="Q85" s="806"/>
      <c r="R85" s="806"/>
      <c r="S85" s="806"/>
      <c r="T85" s="806"/>
      <c r="U85" s="806"/>
      <c r="V85" s="806"/>
      <c r="W85" s="806"/>
      <c r="X85" s="806"/>
      <c r="Y85" s="806"/>
      <c r="Z85" s="806"/>
      <c r="AA85" s="806"/>
      <c r="AB85" s="806"/>
      <c r="AC85" s="806"/>
      <c r="AD85" s="806"/>
      <c r="AE85" s="806"/>
      <c r="AF85" s="806"/>
      <c r="AG85" s="806"/>
      <c r="AH85" s="806"/>
      <c r="AI85" s="806"/>
      <c r="AJ85" s="806"/>
      <c r="AK85" s="806"/>
      <c r="AL85" s="247"/>
      <c r="AM85" s="320"/>
      <c r="AN85" s="320"/>
      <c r="AO85" s="320"/>
      <c r="AP85" s="320"/>
      <c r="AQ85" s="320"/>
      <c r="AR85" s="320"/>
      <c r="AS85" s="320"/>
      <c r="AT85" s="320"/>
      <c r="AU85" s="320"/>
      <c r="AV85" s="320"/>
      <c r="AW85" s="320"/>
      <c r="AX85" s="320"/>
      <c r="AY85" s="320"/>
      <c r="AZ85" s="331"/>
      <c r="BA85" s="886"/>
    </row>
    <row r="86" spans="1:53" ht="28.15" customHeight="1">
      <c r="A86" s="15"/>
      <c r="B86" s="722"/>
      <c r="C86" s="723"/>
      <c r="D86" s="832"/>
      <c r="E86" s="814"/>
      <c r="F86" s="815"/>
      <c r="G86" s="805" t="s">
        <v>141</v>
      </c>
      <c r="H86" s="806"/>
      <c r="I86" s="806"/>
      <c r="J86" s="806"/>
      <c r="K86" s="806"/>
      <c r="L86" s="806"/>
      <c r="M86" s="806"/>
      <c r="N86" s="806"/>
      <c r="O86" s="806"/>
      <c r="P86" s="806"/>
      <c r="Q86" s="806"/>
      <c r="R86" s="806"/>
      <c r="S86" s="806"/>
      <c r="T86" s="806"/>
      <c r="U86" s="806"/>
      <c r="V86" s="806"/>
      <c r="W86" s="806"/>
      <c r="X86" s="806"/>
      <c r="Y86" s="806"/>
      <c r="Z86" s="806"/>
      <c r="AA86" s="806"/>
      <c r="AB86" s="806"/>
      <c r="AC86" s="806"/>
      <c r="AD86" s="806"/>
      <c r="AE86" s="806"/>
      <c r="AF86" s="806"/>
      <c r="AG86" s="806"/>
      <c r="AH86" s="806"/>
      <c r="AI86" s="806"/>
      <c r="AJ86" s="806"/>
      <c r="AK86" s="806"/>
      <c r="AL86" s="247"/>
      <c r="AM86" s="320"/>
      <c r="AN86" s="320"/>
      <c r="AO86" s="320"/>
      <c r="AP86" s="320"/>
      <c r="AQ86" s="320"/>
      <c r="AR86" s="320"/>
      <c r="AS86" s="320"/>
      <c r="AT86" s="320"/>
      <c r="AU86" s="320"/>
      <c r="AV86" s="320"/>
      <c r="AX86" s="320"/>
      <c r="AY86" s="320"/>
      <c r="AZ86" s="331"/>
      <c r="BA86" s="886"/>
    </row>
    <row r="87" spans="1:53" ht="46.9" customHeight="1">
      <c r="A87" s="15"/>
      <c r="B87" s="722"/>
      <c r="C87" s="723"/>
      <c r="D87" s="832"/>
      <c r="E87" s="814"/>
      <c r="F87" s="815"/>
      <c r="G87" s="805" t="s">
        <v>142</v>
      </c>
      <c r="H87" s="806"/>
      <c r="I87" s="806"/>
      <c r="J87" s="806"/>
      <c r="K87" s="806"/>
      <c r="L87" s="806"/>
      <c r="M87" s="806"/>
      <c r="N87" s="806"/>
      <c r="O87" s="806"/>
      <c r="P87" s="806"/>
      <c r="Q87" s="806"/>
      <c r="R87" s="806"/>
      <c r="S87" s="806"/>
      <c r="T87" s="806"/>
      <c r="U87" s="806"/>
      <c r="V87" s="806"/>
      <c r="W87" s="806"/>
      <c r="X87" s="806"/>
      <c r="Y87" s="806"/>
      <c r="Z87" s="806"/>
      <c r="AA87" s="806"/>
      <c r="AB87" s="806"/>
      <c r="AC87" s="806"/>
      <c r="AD87" s="806"/>
      <c r="AE87" s="806"/>
      <c r="AF87" s="806"/>
      <c r="AG87" s="806"/>
      <c r="AH87" s="806"/>
      <c r="AI87" s="806"/>
      <c r="AJ87" s="806"/>
      <c r="AK87" s="806"/>
      <c r="AL87" s="247"/>
      <c r="AM87" s="320"/>
      <c r="AN87" s="320"/>
      <c r="AO87" s="320"/>
      <c r="AP87" s="320"/>
      <c r="AQ87" s="320"/>
      <c r="AR87" s="320"/>
      <c r="AS87" s="320"/>
      <c r="AT87" s="320"/>
      <c r="AU87" s="320"/>
      <c r="AV87" s="320"/>
      <c r="AW87" s="320"/>
      <c r="AX87" s="320"/>
      <c r="AY87" s="247"/>
      <c r="AZ87" s="12"/>
      <c r="BA87" s="886"/>
    </row>
    <row r="88" spans="1:53" ht="42.6" customHeight="1">
      <c r="A88" s="15"/>
      <c r="B88" s="722"/>
      <c r="C88" s="723"/>
      <c r="D88" s="832"/>
      <c r="E88" s="814"/>
      <c r="F88" s="815"/>
      <c r="G88" s="805" t="s">
        <v>143</v>
      </c>
      <c r="H88" s="806"/>
      <c r="I88" s="806"/>
      <c r="J88" s="806"/>
      <c r="K88" s="806"/>
      <c r="L88" s="806"/>
      <c r="M88" s="806"/>
      <c r="N88" s="806"/>
      <c r="O88" s="806"/>
      <c r="P88" s="806"/>
      <c r="Q88" s="806"/>
      <c r="R88" s="806"/>
      <c r="S88" s="806"/>
      <c r="T88" s="806"/>
      <c r="U88" s="806"/>
      <c r="V88" s="806"/>
      <c r="W88" s="806"/>
      <c r="X88" s="806"/>
      <c r="Y88" s="806"/>
      <c r="Z88" s="806"/>
      <c r="AA88" s="806"/>
      <c r="AB88" s="806"/>
      <c r="AC88" s="806"/>
      <c r="AD88" s="806"/>
      <c r="AE88" s="806"/>
      <c r="AF88" s="806"/>
      <c r="AG88" s="806"/>
      <c r="AH88" s="806"/>
      <c r="AI88" s="806"/>
      <c r="AJ88" s="806"/>
      <c r="AK88" s="806"/>
      <c r="AL88" s="247"/>
      <c r="AM88" s="320"/>
      <c r="AN88" s="320"/>
      <c r="AO88" s="320"/>
      <c r="AP88" s="320"/>
      <c r="AQ88" s="320"/>
      <c r="AR88" s="320"/>
      <c r="AS88" s="320"/>
      <c r="AT88" s="320"/>
      <c r="AU88" s="320"/>
      <c r="AV88" s="320"/>
      <c r="AW88" s="320"/>
      <c r="AX88" s="320"/>
      <c r="AY88" s="247"/>
      <c r="AZ88" s="12"/>
      <c r="BA88" s="886"/>
    </row>
    <row r="89" spans="1:53" ht="28.15" customHeight="1" thickBot="1">
      <c r="A89" s="15"/>
      <c r="B89" s="809"/>
      <c r="C89" s="810"/>
      <c r="D89" s="833"/>
      <c r="E89" s="834"/>
      <c r="F89" s="835"/>
      <c r="G89" s="836" t="s">
        <v>144</v>
      </c>
      <c r="H89" s="837"/>
      <c r="I89" s="837"/>
      <c r="J89" s="837"/>
      <c r="K89" s="837"/>
      <c r="L89" s="837"/>
      <c r="M89" s="837"/>
      <c r="N89" s="837"/>
      <c r="O89" s="837"/>
      <c r="P89" s="837"/>
      <c r="Q89" s="837"/>
      <c r="R89" s="837"/>
      <c r="S89" s="837"/>
      <c r="T89" s="837"/>
      <c r="U89" s="837"/>
      <c r="V89" s="837"/>
      <c r="W89" s="837"/>
      <c r="X89" s="837"/>
      <c r="Y89" s="837"/>
      <c r="Z89" s="837"/>
      <c r="AA89" s="837"/>
      <c r="AB89" s="837"/>
      <c r="AC89" s="837"/>
      <c r="AD89" s="837"/>
      <c r="AE89" s="837"/>
      <c r="AF89" s="837"/>
      <c r="AG89" s="837"/>
      <c r="AH89" s="837"/>
      <c r="AI89" s="837"/>
      <c r="AJ89" s="837"/>
      <c r="AK89" s="837"/>
      <c r="AL89" s="247"/>
      <c r="AM89" s="320"/>
      <c r="AN89" s="320"/>
      <c r="AO89" s="320"/>
      <c r="AP89" s="320"/>
      <c r="AQ89" s="320"/>
      <c r="AR89" s="320"/>
      <c r="AS89" s="320"/>
      <c r="AT89" s="320"/>
      <c r="AU89" s="320"/>
      <c r="AV89" s="320"/>
      <c r="AW89" s="320"/>
      <c r="AX89" s="320"/>
      <c r="AY89" s="247"/>
      <c r="AZ89" s="12"/>
      <c r="BA89" s="887"/>
    </row>
    <row r="90" spans="1:53" ht="24" customHeight="1">
      <c r="A90" s="15"/>
      <c r="B90" s="719" t="s">
        <v>145</v>
      </c>
      <c r="C90" s="720"/>
      <c r="D90" s="720"/>
      <c r="E90" s="811"/>
      <c r="F90" s="812"/>
      <c r="G90" s="805" t="s">
        <v>146</v>
      </c>
      <c r="H90" s="806"/>
      <c r="I90" s="806"/>
      <c r="J90" s="806"/>
      <c r="K90" s="806"/>
      <c r="L90" s="806"/>
      <c r="M90" s="806"/>
      <c r="N90" s="806"/>
      <c r="O90" s="806"/>
      <c r="P90" s="806"/>
      <c r="Q90" s="806"/>
      <c r="R90" s="806"/>
      <c r="S90" s="806"/>
      <c r="T90" s="806"/>
      <c r="U90" s="806"/>
      <c r="V90" s="806"/>
      <c r="W90" s="806"/>
      <c r="X90" s="806"/>
      <c r="Y90" s="806"/>
      <c r="Z90" s="806"/>
      <c r="AA90" s="806"/>
      <c r="AB90" s="806"/>
      <c r="AC90" s="806"/>
      <c r="AD90" s="806"/>
      <c r="AE90" s="806"/>
      <c r="AF90" s="806"/>
      <c r="AG90" s="806"/>
      <c r="AH90" s="806"/>
      <c r="AI90" s="806"/>
      <c r="AJ90" s="806"/>
      <c r="AK90" s="806"/>
      <c r="AL90" s="334"/>
      <c r="AM90" s="780" t="str">
        <f>IF(AI58="該当", "！この区分（４項目）から２つ以上の取組が選択されていません。",  "！この区分（４項目）から１つ以上の取組が選択されていません。")</f>
        <v>！この区分（４項目）から１つ以上の取組が選択されていません。</v>
      </c>
      <c r="AN90" s="781"/>
      <c r="AO90" s="781"/>
      <c r="AP90" s="781"/>
      <c r="AQ90" s="781"/>
      <c r="AR90" s="781"/>
      <c r="AS90" s="781"/>
      <c r="AT90" s="781"/>
      <c r="AU90" s="781"/>
      <c r="AV90" s="781"/>
      <c r="AW90" s="781"/>
      <c r="AX90" s="782"/>
      <c r="AY90" s="247"/>
      <c r="AZ90" s="12"/>
      <c r="BA90" s="813">
        <f>COUNTIF(E90:F93, "✓")+COUNTIF(E90:F93, "誓約")</f>
        <v>0</v>
      </c>
    </row>
    <row r="91" spans="1:53" ht="15" customHeight="1" thickBot="1">
      <c r="A91" s="15"/>
      <c r="B91" s="722"/>
      <c r="C91" s="723"/>
      <c r="D91" s="723"/>
      <c r="E91" s="814"/>
      <c r="F91" s="815"/>
      <c r="G91" s="805" t="s">
        <v>147</v>
      </c>
      <c r="H91" s="806"/>
      <c r="I91" s="806"/>
      <c r="J91" s="806"/>
      <c r="K91" s="806"/>
      <c r="L91" s="806"/>
      <c r="M91" s="806"/>
      <c r="N91" s="806"/>
      <c r="O91" s="806"/>
      <c r="P91" s="806"/>
      <c r="Q91" s="806"/>
      <c r="R91" s="806"/>
      <c r="S91" s="806"/>
      <c r="T91" s="806"/>
      <c r="U91" s="806"/>
      <c r="V91" s="806"/>
      <c r="W91" s="806"/>
      <c r="X91" s="806"/>
      <c r="Y91" s="806"/>
      <c r="Z91" s="806"/>
      <c r="AA91" s="806"/>
      <c r="AB91" s="806"/>
      <c r="AC91" s="806"/>
      <c r="AD91" s="806"/>
      <c r="AE91" s="806"/>
      <c r="AF91" s="806"/>
      <c r="AG91" s="806"/>
      <c r="AH91" s="806"/>
      <c r="AI91" s="806"/>
      <c r="AJ91" s="806"/>
      <c r="AK91" s="806"/>
      <c r="AL91" s="247"/>
      <c r="AM91" s="783"/>
      <c r="AN91" s="784"/>
      <c r="AO91" s="784"/>
      <c r="AP91" s="784"/>
      <c r="AQ91" s="784"/>
      <c r="AR91" s="784"/>
      <c r="AS91" s="784"/>
      <c r="AT91" s="784"/>
      <c r="AU91" s="784"/>
      <c r="AV91" s="784"/>
      <c r="AW91" s="784"/>
      <c r="AX91" s="785"/>
      <c r="AY91" s="320"/>
      <c r="AZ91" s="331"/>
      <c r="BA91" s="813"/>
    </row>
    <row r="92" spans="1:53" ht="15" customHeight="1">
      <c r="A92" s="15"/>
      <c r="B92" s="722"/>
      <c r="C92" s="723"/>
      <c r="D92" s="723"/>
      <c r="E92" s="814"/>
      <c r="F92" s="815"/>
      <c r="G92" s="805" t="s">
        <v>148</v>
      </c>
      <c r="H92" s="806"/>
      <c r="I92" s="806"/>
      <c r="J92" s="806"/>
      <c r="K92" s="806"/>
      <c r="L92" s="806"/>
      <c r="M92" s="806"/>
      <c r="N92" s="806"/>
      <c r="O92" s="806"/>
      <c r="P92" s="806"/>
      <c r="Q92" s="806"/>
      <c r="R92" s="806"/>
      <c r="S92" s="806"/>
      <c r="T92" s="806"/>
      <c r="U92" s="806"/>
      <c r="V92" s="806"/>
      <c r="W92" s="806"/>
      <c r="X92" s="806"/>
      <c r="Y92" s="806"/>
      <c r="Z92" s="806"/>
      <c r="AA92" s="806"/>
      <c r="AB92" s="806"/>
      <c r="AC92" s="806"/>
      <c r="AD92" s="806"/>
      <c r="AE92" s="806"/>
      <c r="AF92" s="806"/>
      <c r="AG92" s="806"/>
      <c r="AH92" s="806"/>
      <c r="AI92" s="806"/>
      <c r="AJ92" s="806"/>
      <c r="AK92" s="806"/>
      <c r="AL92" s="247"/>
      <c r="AM92" s="284"/>
      <c r="AN92" s="284"/>
      <c r="AO92" s="284"/>
      <c r="AP92" s="284"/>
      <c r="AQ92" s="284"/>
      <c r="AR92" s="284"/>
      <c r="AS92" s="284"/>
      <c r="AT92" s="284"/>
      <c r="AU92" s="284"/>
      <c r="AV92" s="284"/>
      <c r="AW92" s="284"/>
      <c r="AX92" s="284"/>
      <c r="AY92" s="320"/>
      <c r="AZ92" s="331"/>
      <c r="BA92" s="813"/>
    </row>
    <row r="93" spans="1:53" ht="15" customHeight="1" thickBot="1">
      <c r="A93" s="15"/>
      <c r="B93" s="809"/>
      <c r="C93" s="810"/>
      <c r="D93" s="810"/>
      <c r="E93" s="834"/>
      <c r="F93" s="835"/>
      <c r="G93" s="805" t="s">
        <v>149</v>
      </c>
      <c r="H93" s="806"/>
      <c r="I93" s="806"/>
      <c r="J93" s="806"/>
      <c r="K93" s="806"/>
      <c r="L93" s="806"/>
      <c r="M93" s="806"/>
      <c r="N93" s="806"/>
      <c r="O93" s="806"/>
      <c r="P93" s="806"/>
      <c r="Q93" s="806"/>
      <c r="R93" s="806"/>
      <c r="S93" s="806"/>
      <c r="T93" s="806"/>
      <c r="U93" s="806"/>
      <c r="V93" s="806"/>
      <c r="W93" s="806"/>
      <c r="X93" s="806"/>
      <c r="Y93" s="806"/>
      <c r="Z93" s="806"/>
      <c r="AA93" s="806"/>
      <c r="AB93" s="806"/>
      <c r="AC93" s="806"/>
      <c r="AD93" s="806"/>
      <c r="AE93" s="806"/>
      <c r="AF93" s="806"/>
      <c r="AG93" s="806"/>
      <c r="AH93" s="806"/>
      <c r="AI93" s="806"/>
      <c r="AJ93" s="806"/>
      <c r="AK93" s="806"/>
      <c r="AL93" s="15"/>
      <c r="AM93" s="284"/>
      <c r="AN93" s="284"/>
      <c r="AO93" s="284"/>
      <c r="AP93" s="284"/>
      <c r="AQ93" s="284"/>
      <c r="AR93" s="284"/>
      <c r="AS93" s="284"/>
      <c r="AT93" s="284"/>
      <c r="AU93" s="284"/>
      <c r="AV93" s="284"/>
      <c r="AW93" s="284"/>
      <c r="AX93" s="284"/>
      <c r="AY93" s="15"/>
      <c r="BA93" s="813"/>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792" t="s">
        <v>151</v>
      </c>
      <c r="D96" s="792"/>
      <c r="E96" s="792"/>
      <c r="F96" s="792"/>
      <c r="G96" s="792"/>
      <c r="H96" s="792"/>
      <c r="I96" s="792"/>
      <c r="J96" s="792"/>
      <c r="K96" s="792"/>
      <c r="L96" s="792"/>
      <c r="M96" s="792"/>
      <c r="N96" s="792"/>
      <c r="O96" s="792"/>
      <c r="P96" s="792"/>
      <c r="Q96" s="792"/>
      <c r="R96" s="792"/>
      <c r="S96" s="792"/>
      <c r="T96" s="792"/>
      <c r="U96" s="792"/>
      <c r="V96" s="792"/>
      <c r="W96" s="792"/>
      <c r="X96" s="792"/>
      <c r="Y96" s="792"/>
      <c r="Z96" s="792"/>
      <c r="AA96" s="792"/>
      <c r="AB96" s="792"/>
      <c r="AC96" s="792"/>
      <c r="AD96" s="792"/>
      <c r="AE96" s="792"/>
      <c r="AF96" s="792"/>
      <c r="AG96" s="792"/>
      <c r="AH96" s="792"/>
      <c r="AI96" s="792"/>
      <c r="AJ96" s="852"/>
      <c r="AK96" s="342" t="str">
        <f>IF(AND($BA40=0,$BE40=0),"",IF($AI58="該当",IF(COUNTIF($F97:$F98,"✓")&gt;0,"○","×"),"×"))</f>
        <v/>
      </c>
      <c r="AL96" s="15"/>
      <c r="AY96" s="96"/>
    </row>
    <row r="97" spans="1:56" s="96" customFormat="1" ht="29.25" customHeight="1">
      <c r="A97" s="334"/>
      <c r="B97" s="853" t="s">
        <v>152</v>
      </c>
      <c r="C97" s="854"/>
      <c r="D97" s="854"/>
      <c r="E97" s="855" t="b">
        <v>0</v>
      </c>
      <c r="F97" s="398"/>
      <c r="G97" s="859" t="s">
        <v>153</v>
      </c>
      <c r="H97" s="859"/>
      <c r="I97" s="859"/>
      <c r="J97" s="859"/>
      <c r="K97" s="859"/>
      <c r="L97" s="859"/>
      <c r="M97" s="859"/>
      <c r="N97" s="859"/>
      <c r="O97" s="859"/>
      <c r="P97" s="859"/>
      <c r="Q97" s="859"/>
      <c r="R97" s="859"/>
      <c r="S97" s="859"/>
      <c r="T97" s="859"/>
      <c r="U97" s="859"/>
      <c r="V97" s="859"/>
      <c r="W97" s="859"/>
      <c r="X97" s="859"/>
      <c r="Y97" s="859"/>
      <c r="Z97" s="859"/>
      <c r="AA97" s="859"/>
      <c r="AB97" s="859"/>
      <c r="AC97" s="859"/>
      <c r="AD97" s="859"/>
      <c r="AE97" s="859"/>
      <c r="AF97" s="859"/>
      <c r="AG97" s="859"/>
      <c r="AH97" s="859"/>
      <c r="AI97" s="859"/>
      <c r="AJ97" s="859"/>
      <c r="AK97" s="860"/>
      <c r="AL97" s="247"/>
      <c r="AM97" s="780" t="s">
        <v>154</v>
      </c>
      <c r="AN97" s="781"/>
      <c r="AO97" s="781"/>
      <c r="AP97" s="781"/>
      <c r="AQ97" s="781"/>
      <c r="AR97" s="781"/>
      <c r="AS97" s="781"/>
      <c r="AT97" s="781"/>
      <c r="AU97" s="781"/>
      <c r="AV97" s="781"/>
      <c r="AW97" s="781"/>
      <c r="AX97" s="782"/>
    </row>
    <row r="98" spans="1:56" s="96" customFormat="1" ht="29.25" customHeight="1" thickBot="1">
      <c r="A98" s="334"/>
      <c r="B98" s="856"/>
      <c r="C98" s="857"/>
      <c r="D98" s="857"/>
      <c r="E98" s="858" t="b">
        <v>0</v>
      </c>
      <c r="F98" s="399"/>
      <c r="G98" s="861" t="s">
        <v>155</v>
      </c>
      <c r="H98" s="861"/>
      <c r="I98" s="861"/>
      <c r="J98" s="861"/>
      <c r="K98" s="861"/>
      <c r="L98" s="861"/>
      <c r="M98" s="861"/>
      <c r="N98" s="861"/>
      <c r="O98" s="861"/>
      <c r="P98" s="861"/>
      <c r="Q98" s="861"/>
      <c r="R98" s="861"/>
      <c r="S98" s="861"/>
      <c r="T98" s="861"/>
      <c r="U98" s="861"/>
      <c r="V98" s="861"/>
      <c r="W98" s="861"/>
      <c r="X98" s="861"/>
      <c r="Y98" s="861"/>
      <c r="Z98" s="861"/>
      <c r="AA98" s="861"/>
      <c r="AB98" s="861"/>
      <c r="AC98" s="861"/>
      <c r="AD98" s="861"/>
      <c r="AE98" s="861"/>
      <c r="AF98" s="861"/>
      <c r="AG98" s="861"/>
      <c r="AH98" s="861"/>
      <c r="AI98" s="861"/>
      <c r="AJ98" s="861"/>
      <c r="AK98" s="862"/>
      <c r="AL98" s="15"/>
      <c r="AM98" s="783"/>
      <c r="AN98" s="784"/>
      <c r="AO98" s="784"/>
      <c r="AP98" s="784"/>
      <c r="AQ98" s="784"/>
      <c r="AR98" s="784"/>
      <c r="AS98" s="784"/>
      <c r="AT98" s="784"/>
      <c r="AU98" s="784"/>
      <c r="AV98" s="784"/>
      <c r="AW98" s="784"/>
      <c r="AX98" s="785"/>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919"/>
      <c r="AN100" s="919"/>
      <c r="AO100" s="919"/>
      <c r="AP100" s="919"/>
      <c r="AQ100" s="919"/>
      <c r="AR100" s="919"/>
      <c r="AS100" s="919"/>
      <c r="AT100" s="919"/>
      <c r="AU100" s="919"/>
      <c r="AV100" s="919"/>
      <c r="AW100" s="919"/>
      <c r="AX100" s="919"/>
      <c r="AY100" s="919"/>
      <c r="BA100" s="920" t="s">
        <v>78</v>
      </c>
      <c r="BB100" s="920"/>
      <c r="BC100" s="920"/>
      <c r="BD100" s="920"/>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919"/>
      <c r="AN101" s="919"/>
      <c r="AO101" s="919"/>
      <c r="AP101" s="919"/>
      <c r="AQ101" s="919"/>
      <c r="AR101" s="919"/>
      <c r="AS101" s="919"/>
      <c r="AT101" s="919"/>
      <c r="AU101" s="919"/>
      <c r="AV101" s="919"/>
      <c r="AW101" s="919"/>
      <c r="AX101" s="919"/>
      <c r="AY101" s="919"/>
    </row>
    <row r="102" spans="1:56" ht="111" customHeight="1" thickBot="1">
      <c r="A102" s="335"/>
      <c r="B102" s="867" t="s">
        <v>158</v>
      </c>
      <c r="C102" s="868"/>
      <c r="D102" s="868"/>
      <c r="E102" s="868"/>
      <c r="F102" s="868"/>
      <c r="G102" s="868"/>
      <c r="H102" s="868"/>
      <c r="I102" s="868"/>
      <c r="J102" s="868"/>
      <c r="K102" s="868"/>
      <c r="L102" s="868"/>
      <c r="M102" s="868"/>
      <c r="N102" s="868"/>
      <c r="O102" s="868"/>
      <c r="P102" s="868"/>
      <c r="Q102" s="868"/>
      <c r="R102" s="868"/>
      <c r="S102" s="868"/>
      <c r="T102" s="868"/>
      <c r="U102" s="868"/>
      <c r="V102" s="868"/>
      <c r="W102" s="868"/>
      <c r="X102" s="868"/>
      <c r="Y102" s="868"/>
      <c r="Z102" s="868"/>
      <c r="AA102" s="868"/>
      <c r="AB102" s="868"/>
      <c r="AC102" s="868"/>
      <c r="AD102" s="868"/>
      <c r="AE102" s="868"/>
      <c r="AF102" s="868"/>
      <c r="AG102" s="868"/>
      <c r="AH102" s="868"/>
      <c r="AI102" s="868"/>
      <c r="AJ102" s="868"/>
      <c r="AK102" s="257" t="str">
        <f>IF(H6="","",IF(AND('別紙様式2-2（個票（４、５月））'!BF12=0,'別紙様式2-3（個票（６月以降））'!BJ12=0),"",IF(AND(ISNUMBER(MATCH('別紙様式2-2（個票（４、５月））'!AJ9,{"","○"},0)),ISNUMBER(MATCH('別紙様式2-3（個票（６月以降））'!AJ9,{"","○"},0))),"○","×")))</f>
        <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843" t="s">
        <v>162</v>
      </c>
      <c r="AF106" s="844"/>
      <c r="AG106" s="844"/>
      <c r="AH106" s="844"/>
      <c r="AI106" s="844"/>
      <c r="AJ106" s="845"/>
      <c r="AK106" s="257" t="str">
        <f>IF(H6="", "", IF(AND(BA107=TRUE,OR(BA108=TRUE),BA109=TRUE,BA110=TRUE, BA112=TRUE, BA111=TRUE,BA113=TRUE),"○","×"))</f>
        <v/>
      </c>
      <c r="AL106" s="15"/>
      <c r="AM106" s="846" t="s">
        <v>163</v>
      </c>
      <c r="AN106" s="847"/>
      <c r="AO106" s="847"/>
      <c r="AP106" s="847"/>
      <c r="AQ106" s="847"/>
      <c r="AR106" s="847"/>
      <c r="AS106" s="847"/>
      <c r="AT106" s="847"/>
      <c r="AU106" s="847"/>
      <c r="AV106" s="847"/>
      <c r="AW106" s="847"/>
      <c r="AX106" s="847"/>
      <c r="AY106" s="848"/>
      <c r="BA106" s="356"/>
    </row>
    <row r="107" spans="1:56" s="12" customFormat="1" ht="48.75" customHeight="1">
      <c r="A107" s="247"/>
      <c r="B107" s="503"/>
      <c r="C107" s="869" t="s">
        <v>164</v>
      </c>
      <c r="D107" s="775"/>
      <c r="E107" s="775"/>
      <c r="F107" s="775"/>
      <c r="G107" s="775"/>
      <c r="H107" s="775"/>
      <c r="I107" s="775"/>
      <c r="J107" s="775"/>
      <c r="K107" s="775"/>
      <c r="L107" s="775"/>
      <c r="M107" s="775"/>
      <c r="N107" s="775"/>
      <c r="O107" s="775"/>
      <c r="P107" s="775"/>
      <c r="Q107" s="775"/>
      <c r="R107" s="775"/>
      <c r="S107" s="775"/>
      <c r="T107" s="775"/>
      <c r="U107" s="775"/>
      <c r="V107" s="775"/>
      <c r="W107" s="775"/>
      <c r="X107" s="775"/>
      <c r="Y107" s="775"/>
      <c r="Z107" s="775"/>
      <c r="AA107" s="775"/>
      <c r="AB107" s="775"/>
      <c r="AC107" s="775"/>
      <c r="AD107" s="870"/>
      <c r="AE107" s="849" t="s">
        <v>165</v>
      </c>
      <c r="AF107" s="850"/>
      <c r="AG107" s="850"/>
      <c r="AH107" s="850"/>
      <c r="AI107" s="850"/>
      <c r="AJ107" s="850"/>
      <c r="AK107" s="851"/>
      <c r="AL107" s="15"/>
      <c r="AM107" s="247"/>
      <c r="AN107" s="284"/>
      <c r="AO107" s="284"/>
      <c r="AP107" s="284"/>
      <c r="AQ107" s="284"/>
      <c r="AR107" s="284"/>
      <c r="AS107" s="284"/>
      <c r="AT107" s="284"/>
      <c r="AU107" s="284"/>
      <c r="AV107" s="284"/>
      <c r="AW107" s="247"/>
      <c r="AX107" s="247"/>
      <c r="AY107" s="247"/>
      <c r="AZ107" s="313"/>
      <c r="BA107" s="507" t="b">
        <v>0</v>
      </c>
      <c r="BB107" s="357"/>
    </row>
    <row r="108" spans="1:56" s="12" customFormat="1" ht="37.15" customHeight="1">
      <c r="A108" s="247"/>
      <c r="B108" s="504"/>
      <c r="C108" s="869" t="s">
        <v>166</v>
      </c>
      <c r="D108" s="775"/>
      <c r="E108" s="775"/>
      <c r="F108" s="775"/>
      <c r="G108" s="775"/>
      <c r="H108" s="775"/>
      <c r="I108" s="775"/>
      <c r="J108" s="775"/>
      <c r="K108" s="775"/>
      <c r="L108" s="775"/>
      <c r="M108" s="775"/>
      <c r="N108" s="775"/>
      <c r="O108" s="775"/>
      <c r="P108" s="775"/>
      <c r="Q108" s="775"/>
      <c r="R108" s="775"/>
      <c r="S108" s="775"/>
      <c r="T108" s="775"/>
      <c r="U108" s="775"/>
      <c r="V108" s="775"/>
      <c r="W108" s="775"/>
      <c r="X108" s="775"/>
      <c r="Y108" s="775"/>
      <c r="Z108" s="775"/>
      <c r="AA108" s="775"/>
      <c r="AB108" s="775"/>
      <c r="AC108" s="775"/>
      <c r="AD108" s="870"/>
      <c r="AE108" s="849" t="s">
        <v>165</v>
      </c>
      <c r="AF108" s="850"/>
      <c r="AG108" s="850"/>
      <c r="AH108" s="850"/>
      <c r="AI108" s="850"/>
      <c r="AJ108" s="850"/>
      <c r="AK108" s="850"/>
      <c r="AL108" s="15"/>
      <c r="AM108" s="247"/>
      <c r="AN108" s="284"/>
      <c r="AO108" s="284"/>
      <c r="AP108" s="284"/>
      <c r="AQ108" s="284"/>
      <c r="AR108" s="284"/>
      <c r="AS108" s="284"/>
      <c r="AT108" s="284"/>
      <c r="AU108" s="284"/>
      <c r="AV108" s="284"/>
      <c r="AW108" s="247"/>
      <c r="AX108" s="247"/>
      <c r="AY108" s="247"/>
      <c r="BA108" s="508" t="b">
        <v>0</v>
      </c>
    </row>
    <row r="109" spans="1:56" s="12" customFormat="1" ht="36.6" customHeight="1">
      <c r="A109" s="247"/>
      <c r="B109" s="504"/>
      <c r="C109" s="871" t="s">
        <v>167</v>
      </c>
      <c r="D109" s="872"/>
      <c r="E109" s="872"/>
      <c r="F109" s="872"/>
      <c r="G109" s="872"/>
      <c r="H109" s="872"/>
      <c r="I109" s="872"/>
      <c r="J109" s="872"/>
      <c r="K109" s="872"/>
      <c r="L109" s="872"/>
      <c r="M109" s="872"/>
      <c r="N109" s="872"/>
      <c r="O109" s="872"/>
      <c r="P109" s="872"/>
      <c r="Q109" s="872"/>
      <c r="R109" s="872"/>
      <c r="S109" s="872"/>
      <c r="T109" s="872"/>
      <c r="U109" s="872"/>
      <c r="V109" s="872"/>
      <c r="W109" s="872"/>
      <c r="X109" s="872"/>
      <c r="Y109" s="872"/>
      <c r="Z109" s="872"/>
      <c r="AA109" s="872"/>
      <c r="AB109" s="872"/>
      <c r="AC109" s="872"/>
      <c r="AD109" s="873"/>
      <c r="AE109" s="849" t="s">
        <v>168</v>
      </c>
      <c r="AF109" s="850"/>
      <c r="AG109" s="850"/>
      <c r="AH109" s="850"/>
      <c r="AI109" s="850"/>
      <c r="AJ109" s="850"/>
      <c r="AK109" s="850"/>
      <c r="AL109" s="15"/>
      <c r="AM109" s="247"/>
      <c r="AN109" s="247"/>
      <c r="AO109" s="247"/>
      <c r="AP109" s="284"/>
      <c r="AQ109" s="247"/>
      <c r="AR109" s="247"/>
      <c r="AS109" s="247"/>
      <c r="AT109" s="247"/>
      <c r="AU109" s="247"/>
      <c r="AV109" s="247"/>
      <c r="AW109" s="247"/>
      <c r="AX109" s="247"/>
      <c r="AY109" s="247"/>
      <c r="BA109" s="508" t="b">
        <v>0</v>
      </c>
    </row>
    <row r="110" spans="1:56" s="12" customFormat="1" ht="28.9" customHeight="1">
      <c r="A110" s="247"/>
      <c r="B110" s="504"/>
      <c r="C110" s="871" t="s">
        <v>169</v>
      </c>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2"/>
      <c r="AA110" s="872"/>
      <c r="AB110" s="872"/>
      <c r="AC110" s="872"/>
      <c r="AD110" s="873"/>
      <c r="AE110" s="876" t="s">
        <v>170</v>
      </c>
      <c r="AF110" s="877"/>
      <c r="AG110" s="877"/>
      <c r="AH110" s="877"/>
      <c r="AI110" s="877"/>
      <c r="AJ110" s="877"/>
      <c r="AK110" s="877"/>
      <c r="AL110" s="15"/>
      <c r="AM110" s="247"/>
      <c r="AN110" s="358"/>
      <c r="AO110" s="358"/>
      <c r="AP110" s="358"/>
      <c r="AQ110" s="247"/>
      <c r="AR110" s="247"/>
      <c r="AS110" s="247"/>
      <c r="AT110" s="247"/>
      <c r="AU110" s="247"/>
      <c r="AV110" s="247"/>
      <c r="AW110" s="247"/>
      <c r="AX110" s="247"/>
      <c r="AY110" s="247"/>
      <c r="BA110" s="508" t="b">
        <v>0</v>
      </c>
    </row>
    <row r="111" spans="1:56" s="12" customFormat="1" ht="22.15" customHeight="1">
      <c r="A111" s="247"/>
      <c r="B111" s="504"/>
      <c r="C111" s="871" t="s">
        <v>171</v>
      </c>
      <c r="D111" s="872"/>
      <c r="E111" s="872"/>
      <c r="F111" s="872"/>
      <c r="G111" s="872"/>
      <c r="H111" s="872"/>
      <c r="I111" s="872"/>
      <c r="J111" s="872"/>
      <c r="K111" s="872"/>
      <c r="L111" s="872"/>
      <c r="M111" s="872"/>
      <c r="N111" s="872"/>
      <c r="O111" s="872"/>
      <c r="P111" s="872"/>
      <c r="Q111" s="872"/>
      <c r="R111" s="872"/>
      <c r="S111" s="872"/>
      <c r="T111" s="872"/>
      <c r="U111" s="872"/>
      <c r="V111" s="872"/>
      <c r="W111" s="872"/>
      <c r="X111" s="872"/>
      <c r="Y111" s="872"/>
      <c r="Z111" s="872"/>
      <c r="AA111" s="872"/>
      <c r="AB111" s="872"/>
      <c r="AC111" s="872"/>
      <c r="AD111" s="873"/>
      <c r="AE111" s="849" t="s">
        <v>172</v>
      </c>
      <c r="AF111" s="850"/>
      <c r="AG111" s="850"/>
      <c r="AH111" s="850"/>
      <c r="AI111" s="850"/>
      <c r="AJ111" s="850"/>
      <c r="AK111" s="850"/>
      <c r="AL111" s="15"/>
      <c r="AM111" s="247"/>
      <c r="AN111" s="358"/>
      <c r="AO111" s="358"/>
      <c r="AP111" s="358"/>
      <c r="AQ111" s="247"/>
      <c r="AR111" s="247"/>
      <c r="AS111" s="247"/>
      <c r="AT111" s="247"/>
      <c r="AU111" s="247"/>
      <c r="AV111" s="247"/>
      <c r="AW111" s="247"/>
      <c r="AX111" s="247"/>
      <c r="AY111" s="247"/>
      <c r="BA111" s="508" t="b">
        <v>0</v>
      </c>
    </row>
    <row r="112" spans="1:56" s="12" customFormat="1" ht="22.15" customHeight="1">
      <c r="A112" s="247"/>
      <c r="B112" s="505"/>
      <c r="C112" s="882" t="s">
        <v>173</v>
      </c>
      <c r="D112" s="883"/>
      <c r="E112" s="883"/>
      <c r="F112" s="883"/>
      <c r="G112" s="883"/>
      <c r="H112" s="883"/>
      <c r="I112" s="883"/>
      <c r="J112" s="883"/>
      <c r="K112" s="883"/>
      <c r="L112" s="883"/>
      <c r="M112" s="883"/>
      <c r="N112" s="883"/>
      <c r="O112" s="883"/>
      <c r="P112" s="883"/>
      <c r="Q112" s="883"/>
      <c r="R112" s="883"/>
      <c r="S112" s="883"/>
      <c r="T112" s="883"/>
      <c r="U112" s="883"/>
      <c r="V112" s="883"/>
      <c r="W112" s="883"/>
      <c r="X112" s="883"/>
      <c r="Y112" s="883"/>
      <c r="Z112" s="883"/>
      <c r="AA112" s="883"/>
      <c r="AB112" s="883"/>
      <c r="AC112" s="883"/>
      <c r="AD112" s="884"/>
      <c r="AE112" s="874" t="s">
        <v>174</v>
      </c>
      <c r="AF112" s="875"/>
      <c r="AG112" s="875"/>
      <c r="AH112" s="875"/>
      <c r="AI112" s="875"/>
      <c r="AJ112" s="875"/>
      <c r="AK112" s="875"/>
      <c r="AL112" s="15"/>
      <c r="AM112" s="247"/>
      <c r="AN112" s="247"/>
      <c r="AO112" s="247"/>
      <c r="AP112" s="247"/>
      <c r="AQ112" s="247"/>
      <c r="AR112" s="247"/>
      <c r="AS112" s="247"/>
      <c r="AT112" s="247"/>
      <c r="AU112" s="247"/>
      <c r="AV112" s="247"/>
      <c r="AW112" s="247"/>
      <c r="AX112" s="247"/>
      <c r="AY112" s="247"/>
      <c r="BA112" s="508" t="b">
        <v>0</v>
      </c>
    </row>
    <row r="113" spans="1:53" s="12" customFormat="1" ht="25.5" customHeight="1" thickBot="1">
      <c r="A113" s="247"/>
      <c r="B113" s="506"/>
      <c r="C113" s="871" t="s">
        <v>175</v>
      </c>
      <c r="D113" s="872"/>
      <c r="E113" s="872"/>
      <c r="F113" s="872"/>
      <c r="G113" s="872"/>
      <c r="H113" s="872"/>
      <c r="I113" s="872"/>
      <c r="J113" s="872"/>
      <c r="K113" s="872"/>
      <c r="L113" s="872"/>
      <c r="M113" s="872"/>
      <c r="N113" s="872"/>
      <c r="O113" s="872"/>
      <c r="P113" s="872"/>
      <c r="Q113" s="872"/>
      <c r="R113" s="872"/>
      <c r="S113" s="872"/>
      <c r="T113" s="872"/>
      <c r="U113" s="872"/>
      <c r="V113" s="872"/>
      <c r="W113" s="872"/>
      <c r="X113" s="872"/>
      <c r="Y113" s="872"/>
      <c r="Z113" s="872"/>
      <c r="AA113" s="872"/>
      <c r="AB113" s="872"/>
      <c r="AC113" s="872"/>
      <c r="AD113" s="873"/>
      <c r="AE113" s="876" t="s">
        <v>170</v>
      </c>
      <c r="AF113" s="877"/>
      <c r="AG113" s="877"/>
      <c r="AH113" s="877"/>
      <c r="AI113" s="877"/>
      <c r="AJ113" s="877"/>
      <c r="AK113" s="877"/>
      <c r="AL113" s="15"/>
      <c r="AM113" s="247"/>
      <c r="AN113" s="247"/>
      <c r="AO113" s="247"/>
      <c r="AP113" s="247"/>
      <c r="AQ113" s="247"/>
      <c r="AR113" s="247"/>
      <c r="AS113" s="247"/>
      <c r="AT113" s="247"/>
      <c r="AU113" s="247"/>
      <c r="AV113" s="247"/>
      <c r="AW113" s="247"/>
      <c r="AX113" s="247"/>
      <c r="AY113" s="247"/>
      <c r="BA113" s="508" t="b">
        <v>0</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841" t="s">
        <v>178</v>
      </c>
      <c r="D116" s="841"/>
      <c r="E116" s="841"/>
      <c r="F116" s="841"/>
      <c r="G116" s="841"/>
      <c r="H116" s="841"/>
      <c r="I116" s="841"/>
      <c r="J116" s="841"/>
      <c r="K116" s="841"/>
      <c r="L116" s="841"/>
      <c r="M116" s="841"/>
      <c r="N116" s="841"/>
      <c r="O116" s="841"/>
      <c r="P116" s="841"/>
      <c r="Q116" s="841"/>
      <c r="R116" s="841"/>
      <c r="S116" s="841"/>
      <c r="T116" s="841"/>
      <c r="U116" s="841"/>
      <c r="V116" s="841"/>
      <c r="W116" s="841"/>
      <c r="X116" s="841"/>
      <c r="Y116" s="841"/>
      <c r="Z116" s="841"/>
      <c r="AA116" s="841"/>
      <c r="AB116" s="841"/>
      <c r="AC116" s="841"/>
      <c r="AD116" s="841"/>
      <c r="AE116" s="841"/>
      <c r="AF116" s="841"/>
      <c r="AG116" s="841"/>
      <c r="AH116" s="841"/>
      <c r="AI116" s="841"/>
      <c r="AJ116" s="841"/>
      <c r="AK116" s="841"/>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842" t="s">
        <v>179</v>
      </c>
      <c r="D120" s="842"/>
      <c r="E120" s="842"/>
      <c r="F120" s="842"/>
      <c r="G120" s="842"/>
      <c r="H120" s="842"/>
      <c r="I120" s="842"/>
      <c r="J120" s="842"/>
      <c r="K120" s="842"/>
      <c r="L120" s="842"/>
      <c r="M120" s="842"/>
      <c r="N120" s="842"/>
      <c r="O120" s="842"/>
      <c r="P120" s="842"/>
      <c r="Q120" s="842"/>
      <c r="R120" s="842"/>
      <c r="S120" s="842"/>
      <c r="T120" s="842"/>
      <c r="U120" s="842"/>
      <c r="V120" s="842"/>
      <c r="W120" s="842"/>
      <c r="X120" s="842"/>
      <c r="Y120" s="842"/>
      <c r="Z120" s="842"/>
      <c r="AA120" s="842"/>
      <c r="AB120" s="842"/>
      <c r="AC120" s="842"/>
      <c r="AD120" s="842"/>
      <c r="AE120" s="842"/>
      <c r="AF120" s="842"/>
      <c r="AG120" s="842"/>
      <c r="AH120" s="842"/>
      <c r="AI120" s="842"/>
      <c r="AJ120" s="842"/>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878"/>
      <c r="F122" s="879"/>
      <c r="G122" s="370" t="s">
        <v>181</v>
      </c>
      <c r="H122" s="878"/>
      <c r="I122" s="879"/>
      <c r="J122" s="370" t="s">
        <v>182</v>
      </c>
      <c r="K122" s="878"/>
      <c r="L122" s="879"/>
      <c r="M122" s="370" t="s">
        <v>183</v>
      </c>
      <c r="N122" s="352"/>
      <c r="O122" s="880" t="s">
        <v>53</v>
      </c>
      <c r="P122" s="880"/>
      <c r="Q122" s="880"/>
      <c r="R122" s="881" t="str">
        <f>IF(H6="","",H6)</f>
        <v/>
      </c>
      <c r="S122" s="881"/>
      <c r="T122" s="881"/>
      <c r="U122" s="881"/>
      <c r="V122" s="881"/>
      <c r="W122" s="881"/>
      <c r="X122" s="881"/>
      <c r="Y122" s="881"/>
      <c r="Z122" s="881"/>
      <c r="AA122" s="881"/>
      <c r="AB122" s="881"/>
      <c r="AC122" s="881"/>
      <c r="AD122" s="881"/>
      <c r="AE122" s="881"/>
      <c r="AF122" s="881"/>
      <c r="AG122" s="881"/>
      <c r="AH122" s="881"/>
      <c r="AI122" s="881"/>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915" t="s">
        <v>184</v>
      </c>
      <c r="O123" s="915"/>
      <c r="P123" s="915"/>
      <c r="Q123" s="915"/>
      <c r="R123" s="916" t="s">
        <v>20</v>
      </c>
      <c r="S123" s="916"/>
      <c r="T123" s="917" t="str">
        <f>IF(基本情報入力シート!L20="", "", 基本情報入力シート!L20)</f>
        <v/>
      </c>
      <c r="U123" s="917"/>
      <c r="V123" s="917"/>
      <c r="W123" s="917"/>
      <c r="X123" s="917"/>
      <c r="Y123" s="918" t="s">
        <v>21</v>
      </c>
      <c r="Z123" s="918"/>
      <c r="AA123" s="917" t="str">
        <f>IF(基本情報入力シート!L21="", "", 基本情報入力シート!L21)</f>
        <v/>
      </c>
      <c r="AB123" s="917"/>
      <c r="AC123" s="917"/>
      <c r="AD123" s="917"/>
      <c r="AE123" s="917"/>
      <c r="AF123" s="917"/>
      <c r="AG123" s="917"/>
      <c r="AH123" s="917"/>
      <c r="AI123" s="917"/>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897" t="s">
        <v>189</v>
      </c>
      <c r="C130" s="898"/>
      <c r="D130" s="898"/>
      <c r="E130" s="898"/>
      <c r="F130" s="898"/>
      <c r="G130" s="898"/>
      <c r="H130" s="898"/>
      <c r="I130" s="898"/>
      <c r="J130" s="898"/>
      <c r="K130" s="898"/>
      <c r="L130" s="898"/>
      <c r="M130" s="898"/>
      <c r="N130" s="898"/>
      <c r="O130" s="898"/>
      <c r="P130" s="898"/>
      <c r="Q130" s="898"/>
      <c r="R130" s="898"/>
      <c r="S130" s="898"/>
      <c r="T130" s="898"/>
      <c r="U130" s="898"/>
      <c r="V130" s="898"/>
      <c r="W130" s="898"/>
      <c r="X130" s="898"/>
      <c r="Y130" s="898"/>
      <c r="Z130" s="898"/>
      <c r="AA130" s="898"/>
      <c r="AB130" s="898"/>
      <c r="AC130" s="898"/>
      <c r="AD130" s="898"/>
      <c r="AE130" s="898"/>
      <c r="AF130" s="898"/>
      <c r="AG130" s="898"/>
      <c r="AH130" s="898"/>
      <c r="AI130" s="898"/>
      <c r="AJ130" s="898"/>
      <c r="AK130" s="899"/>
      <c r="AL130" s="15"/>
    </row>
    <row r="131" spans="1:38">
      <c r="A131" s="15"/>
      <c r="B131" s="906" t="s">
        <v>190</v>
      </c>
      <c r="C131" s="907"/>
      <c r="D131" s="907"/>
      <c r="E131" s="907"/>
      <c r="F131" s="907"/>
      <c r="G131" s="907"/>
      <c r="H131" s="907"/>
      <c r="I131" s="907"/>
      <c r="J131" s="907"/>
      <c r="K131" s="907"/>
      <c r="L131" s="907"/>
      <c r="M131" s="907"/>
      <c r="N131" s="907"/>
      <c r="O131" s="907"/>
      <c r="P131" s="907"/>
      <c r="Q131" s="907"/>
      <c r="R131" s="907"/>
      <c r="S131" s="907"/>
      <c r="T131" s="907"/>
      <c r="U131" s="907"/>
      <c r="V131" s="907"/>
      <c r="W131" s="907"/>
      <c r="X131" s="907"/>
      <c r="Y131" s="907"/>
      <c r="Z131" s="907"/>
      <c r="AA131" s="907"/>
      <c r="AB131" s="907"/>
      <c r="AC131" s="907"/>
      <c r="AD131" s="907"/>
      <c r="AE131" s="907"/>
      <c r="AF131" s="907"/>
      <c r="AG131" s="907"/>
      <c r="AH131" s="907"/>
      <c r="AI131" s="907"/>
      <c r="AJ131" s="908"/>
      <c r="AK131" s="388" t="str">
        <f>Y17</f>
        <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897" t="s">
        <v>191</v>
      </c>
      <c r="C133" s="898"/>
      <c r="D133" s="898"/>
      <c r="E133" s="898"/>
      <c r="F133" s="898"/>
      <c r="G133" s="898"/>
      <c r="H133" s="898"/>
      <c r="I133" s="898"/>
      <c r="J133" s="898"/>
      <c r="K133" s="898"/>
      <c r="L133" s="898"/>
      <c r="M133" s="898"/>
      <c r="N133" s="898"/>
      <c r="O133" s="898"/>
      <c r="P133" s="898"/>
      <c r="Q133" s="898"/>
      <c r="R133" s="898"/>
      <c r="S133" s="898"/>
      <c r="T133" s="898"/>
      <c r="U133" s="898"/>
      <c r="V133" s="898"/>
      <c r="W133" s="898"/>
      <c r="X133" s="898"/>
      <c r="Y133" s="898"/>
      <c r="Z133" s="898"/>
      <c r="AA133" s="898"/>
      <c r="AB133" s="898"/>
      <c r="AC133" s="898"/>
      <c r="AD133" s="898"/>
      <c r="AE133" s="898"/>
      <c r="AF133" s="898"/>
      <c r="AG133" s="898"/>
      <c r="AH133" s="898"/>
      <c r="AI133" s="898"/>
      <c r="AJ133" s="898"/>
      <c r="AK133" s="899"/>
      <c r="AL133" s="15"/>
    </row>
    <row r="134" spans="1:38" s="96" customFormat="1" ht="15" customHeight="1">
      <c r="A134" s="334"/>
      <c r="B134" s="389" t="s">
        <v>192</v>
      </c>
      <c r="C134" s="891" t="s">
        <v>193</v>
      </c>
      <c r="D134" s="892"/>
      <c r="E134" s="892"/>
      <c r="F134" s="892"/>
      <c r="G134" s="892"/>
      <c r="H134" s="892"/>
      <c r="I134" s="893"/>
      <c r="J134" s="863" t="s">
        <v>194</v>
      </c>
      <c r="K134" s="863"/>
      <c r="L134" s="863"/>
      <c r="M134" s="863"/>
      <c r="N134" s="863"/>
      <c r="O134" s="863"/>
      <c r="P134" s="863"/>
      <c r="Q134" s="863"/>
      <c r="R134" s="863"/>
      <c r="S134" s="863"/>
      <c r="T134" s="863"/>
      <c r="U134" s="863"/>
      <c r="V134" s="863"/>
      <c r="W134" s="863"/>
      <c r="X134" s="863"/>
      <c r="Y134" s="863"/>
      <c r="Z134" s="863"/>
      <c r="AA134" s="863"/>
      <c r="AB134" s="863"/>
      <c r="AC134" s="863"/>
      <c r="AD134" s="863"/>
      <c r="AE134" s="863"/>
      <c r="AF134" s="863"/>
      <c r="AG134" s="863"/>
      <c r="AH134" s="863"/>
      <c r="AI134" s="863"/>
      <c r="AJ134" s="864"/>
      <c r="AK134" s="388" t="str">
        <f>IF(H6="", "",IF(AND(AK24="○", AB25="○"), "○", "×"))</f>
        <v/>
      </c>
      <c r="AL134" s="15"/>
    </row>
    <row r="135" spans="1:38" s="96" customFormat="1" ht="25.9" customHeight="1">
      <c r="A135" s="334"/>
      <c r="B135" s="389" t="s">
        <v>195</v>
      </c>
      <c r="C135" s="894" t="s">
        <v>196</v>
      </c>
      <c r="D135" s="895"/>
      <c r="E135" s="895"/>
      <c r="F135" s="895"/>
      <c r="G135" s="895"/>
      <c r="H135" s="895"/>
      <c r="I135" s="896"/>
      <c r="J135" s="865" t="s">
        <v>197</v>
      </c>
      <c r="K135" s="865"/>
      <c r="L135" s="865"/>
      <c r="M135" s="865"/>
      <c r="N135" s="865"/>
      <c r="O135" s="865"/>
      <c r="P135" s="865"/>
      <c r="Q135" s="865"/>
      <c r="R135" s="865"/>
      <c r="S135" s="865"/>
      <c r="T135" s="865"/>
      <c r="U135" s="865"/>
      <c r="V135" s="865"/>
      <c r="W135" s="865"/>
      <c r="X135" s="865"/>
      <c r="Y135" s="865"/>
      <c r="Z135" s="865"/>
      <c r="AA135" s="865"/>
      <c r="AB135" s="865"/>
      <c r="AC135" s="865"/>
      <c r="AD135" s="865"/>
      <c r="AE135" s="865"/>
      <c r="AF135" s="865"/>
      <c r="AG135" s="865"/>
      <c r="AH135" s="865"/>
      <c r="AI135" s="865"/>
      <c r="AJ135" s="866"/>
      <c r="AK135" s="388" t="str">
        <f>IF(H6="","",IF(OR(AK32="○",AND(AK32="×",AK33="✓")),"○","×"))</f>
        <v/>
      </c>
      <c r="AL135" s="390"/>
    </row>
    <row r="136" spans="1:38" s="96" customFormat="1" ht="24" customHeight="1">
      <c r="A136" s="247"/>
      <c r="B136" s="391" t="s">
        <v>198</v>
      </c>
      <c r="C136" s="894" t="s">
        <v>199</v>
      </c>
      <c r="D136" s="895"/>
      <c r="E136" s="895"/>
      <c r="F136" s="895"/>
      <c r="G136" s="895"/>
      <c r="H136" s="895"/>
      <c r="I136" s="896"/>
      <c r="J136" s="865" t="s">
        <v>200</v>
      </c>
      <c r="K136" s="865"/>
      <c r="L136" s="865"/>
      <c r="M136" s="865"/>
      <c r="N136" s="865"/>
      <c r="O136" s="865"/>
      <c r="P136" s="865"/>
      <c r="Q136" s="865"/>
      <c r="R136" s="865"/>
      <c r="S136" s="865"/>
      <c r="T136" s="865"/>
      <c r="U136" s="865"/>
      <c r="V136" s="865"/>
      <c r="W136" s="865"/>
      <c r="X136" s="865"/>
      <c r="Y136" s="865"/>
      <c r="Z136" s="865"/>
      <c r="AA136" s="865"/>
      <c r="AB136" s="865"/>
      <c r="AC136" s="865"/>
      <c r="AD136" s="865"/>
      <c r="AE136" s="865"/>
      <c r="AF136" s="865"/>
      <c r="AG136" s="865"/>
      <c r="AH136" s="865"/>
      <c r="AI136" s="865"/>
      <c r="AJ136" s="866"/>
      <c r="AK136" s="388" t="str">
        <f>IF(H6="","",IF(AND(BA36=0,BE36=0),"",IF(OR(AK36="○",AND(AK36="×",AK37="✓")),"○","×")))</f>
        <v/>
      </c>
      <c r="AL136" s="15"/>
    </row>
    <row r="137" spans="1:38" s="12" customFormat="1" ht="26.25" customHeight="1">
      <c r="A137" s="247"/>
      <c r="B137" s="391" t="s">
        <v>201</v>
      </c>
      <c r="C137" s="894" t="s">
        <v>202</v>
      </c>
      <c r="D137" s="895"/>
      <c r="E137" s="895"/>
      <c r="F137" s="895"/>
      <c r="G137" s="895"/>
      <c r="H137" s="895"/>
      <c r="I137" s="896"/>
      <c r="J137" s="865" t="s">
        <v>203</v>
      </c>
      <c r="K137" s="865"/>
      <c r="L137" s="865"/>
      <c r="M137" s="865"/>
      <c r="N137" s="865"/>
      <c r="O137" s="865"/>
      <c r="P137" s="865"/>
      <c r="Q137" s="865"/>
      <c r="R137" s="865"/>
      <c r="S137" s="865"/>
      <c r="T137" s="865"/>
      <c r="U137" s="865"/>
      <c r="V137" s="865"/>
      <c r="W137" s="865"/>
      <c r="X137" s="865"/>
      <c r="Y137" s="865"/>
      <c r="Z137" s="865"/>
      <c r="AA137" s="865"/>
      <c r="AB137" s="865"/>
      <c r="AC137" s="865"/>
      <c r="AD137" s="865"/>
      <c r="AE137" s="865"/>
      <c r="AF137" s="865"/>
      <c r="AG137" s="865"/>
      <c r="AH137" s="865"/>
      <c r="AI137" s="865"/>
      <c r="AJ137" s="866"/>
      <c r="AK137" s="388" t="str">
        <f>IF(H6="","",IF(AND(BA40=0,BE40=0),"",IF(OR(AK40="○",AK43="○",AND(AK40="×",AK41="✓")),"○","×")))</f>
        <v/>
      </c>
      <c r="AL137" s="15"/>
    </row>
    <row r="138" spans="1:38" s="12" customFormat="1" ht="18" customHeight="1">
      <c r="A138" s="247"/>
      <c r="B138" s="391" t="s">
        <v>204</v>
      </c>
      <c r="C138" s="894" t="s">
        <v>205</v>
      </c>
      <c r="D138" s="895"/>
      <c r="E138" s="895"/>
      <c r="F138" s="895"/>
      <c r="G138" s="895"/>
      <c r="H138" s="895"/>
      <c r="I138" s="896"/>
      <c r="J138" s="863" t="s">
        <v>206</v>
      </c>
      <c r="K138" s="863"/>
      <c r="L138" s="863"/>
      <c r="M138" s="863"/>
      <c r="N138" s="863"/>
      <c r="O138" s="863"/>
      <c r="P138" s="863"/>
      <c r="Q138" s="863"/>
      <c r="R138" s="863"/>
      <c r="S138" s="863"/>
      <c r="T138" s="863"/>
      <c r="U138" s="863"/>
      <c r="V138" s="863"/>
      <c r="W138" s="863"/>
      <c r="X138" s="863"/>
      <c r="Y138" s="863"/>
      <c r="Z138" s="863"/>
      <c r="AA138" s="863"/>
      <c r="AB138" s="863"/>
      <c r="AC138" s="863"/>
      <c r="AD138" s="863"/>
      <c r="AE138" s="863"/>
      <c r="AF138" s="863"/>
      <c r="AG138" s="863"/>
      <c r="AH138" s="863"/>
      <c r="AI138" s="863"/>
      <c r="AJ138" s="864"/>
      <c r="AK138" s="388" t="str">
        <f>IF(H6="","",AK51)</f>
        <v/>
      </c>
      <c r="AL138" s="390"/>
    </row>
    <row r="139" spans="1:38" s="12" customFormat="1" ht="22.15" customHeight="1">
      <c r="A139" s="247"/>
      <c r="B139" s="921" t="s">
        <v>207</v>
      </c>
      <c r="C139" s="900" t="s">
        <v>208</v>
      </c>
      <c r="D139" s="901"/>
      <c r="E139" s="901"/>
      <c r="F139" s="901"/>
      <c r="G139" s="901"/>
      <c r="H139" s="901"/>
      <c r="I139" s="902"/>
      <c r="J139" s="865" t="s">
        <v>209</v>
      </c>
      <c r="K139" s="865"/>
      <c r="L139" s="865"/>
      <c r="M139" s="865"/>
      <c r="N139" s="865"/>
      <c r="O139" s="865"/>
      <c r="P139" s="865"/>
      <c r="Q139" s="865"/>
      <c r="R139" s="865"/>
      <c r="S139" s="865"/>
      <c r="T139" s="865"/>
      <c r="U139" s="865"/>
      <c r="V139" s="865"/>
      <c r="W139" s="865"/>
      <c r="X139" s="865"/>
      <c r="Y139" s="865"/>
      <c r="Z139" s="865"/>
      <c r="AA139" s="865"/>
      <c r="AB139" s="865"/>
      <c r="AC139" s="865"/>
      <c r="AD139" s="865"/>
      <c r="AE139" s="865"/>
      <c r="AF139" s="865"/>
      <c r="AG139" s="865"/>
      <c r="AH139" s="865"/>
      <c r="AI139" s="865"/>
      <c r="AJ139" s="866"/>
      <c r="AK139" s="388" t="str">
        <f>IF(H6="", "",IF(OR(AK54="○", AK56="○"), "○", "×"))</f>
        <v/>
      </c>
      <c r="AL139" s="15"/>
    </row>
    <row r="140" spans="1:38" s="12" customFormat="1">
      <c r="A140" s="247"/>
      <c r="B140" s="921"/>
      <c r="C140" s="903"/>
      <c r="D140" s="904"/>
      <c r="E140" s="904"/>
      <c r="F140" s="904"/>
      <c r="G140" s="904"/>
      <c r="H140" s="904"/>
      <c r="I140" s="905"/>
      <c r="J140" s="863" t="s">
        <v>210</v>
      </c>
      <c r="K140" s="863"/>
      <c r="L140" s="863"/>
      <c r="M140" s="863"/>
      <c r="N140" s="863"/>
      <c r="O140" s="863"/>
      <c r="P140" s="863"/>
      <c r="Q140" s="863"/>
      <c r="R140" s="863"/>
      <c r="S140" s="863"/>
      <c r="T140" s="863"/>
      <c r="U140" s="863"/>
      <c r="V140" s="863"/>
      <c r="W140" s="863"/>
      <c r="X140" s="863"/>
      <c r="Y140" s="863"/>
      <c r="Z140" s="863"/>
      <c r="AA140" s="863"/>
      <c r="AB140" s="863"/>
      <c r="AC140" s="863"/>
      <c r="AD140" s="863"/>
      <c r="AE140" s="863"/>
      <c r="AF140" s="863"/>
      <c r="AG140" s="863"/>
      <c r="AH140" s="863"/>
      <c r="AI140" s="863"/>
      <c r="AJ140" s="864"/>
      <c r="AK140" s="388" t="str">
        <f>IF(H6="", "", AK96)</f>
        <v/>
      </c>
      <c r="AL140" s="15"/>
    </row>
    <row r="141" spans="1:38" ht="15" customHeight="1">
      <c r="A141" s="15"/>
      <c r="B141" s="392" t="s">
        <v>211</v>
      </c>
      <c r="C141" s="912" t="s">
        <v>212</v>
      </c>
      <c r="D141" s="912"/>
      <c r="E141" s="912"/>
      <c r="F141" s="912"/>
      <c r="G141" s="912"/>
      <c r="H141" s="912"/>
      <c r="I141" s="912"/>
      <c r="J141" s="913" t="s">
        <v>213</v>
      </c>
      <c r="K141" s="913"/>
      <c r="L141" s="913"/>
      <c r="M141" s="913"/>
      <c r="N141" s="913"/>
      <c r="O141" s="913"/>
      <c r="P141" s="913"/>
      <c r="Q141" s="913"/>
      <c r="R141" s="913"/>
      <c r="S141" s="913"/>
      <c r="T141" s="913"/>
      <c r="U141" s="913"/>
      <c r="V141" s="913"/>
      <c r="W141" s="913"/>
      <c r="X141" s="913"/>
      <c r="Y141" s="913"/>
      <c r="Z141" s="913"/>
      <c r="AA141" s="913"/>
      <c r="AB141" s="913"/>
      <c r="AC141" s="913"/>
      <c r="AD141" s="913"/>
      <c r="AE141" s="913"/>
      <c r="AF141" s="913"/>
      <c r="AG141" s="913"/>
      <c r="AH141" s="913"/>
      <c r="AI141" s="913"/>
      <c r="AJ141" s="914"/>
      <c r="AK141" s="393" t="str">
        <f>IF(H6="", "", AK102)</f>
        <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897" t="s">
        <v>214</v>
      </c>
      <c r="C143" s="898"/>
      <c r="D143" s="898"/>
      <c r="E143" s="898"/>
      <c r="F143" s="898"/>
      <c r="G143" s="898"/>
      <c r="H143" s="898"/>
      <c r="I143" s="898"/>
      <c r="J143" s="898"/>
      <c r="K143" s="898"/>
      <c r="L143" s="898"/>
      <c r="M143" s="898"/>
      <c r="N143" s="898"/>
      <c r="O143" s="898"/>
      <c r="P143" s="898"/>
      <c r="Q143" s="898"/>
      <c r="R143" s="898"/>
      <c r="S143" s="898"/>
      <c r="T143" s="898"/>
      <c r="U143" s="898"/>
      <c r="V143" s="898"/>
      <c r="W143" s="898"/>
      <c r="X143" s="898"/>
      <c r="Y143" s="898"/>
      <c r="Z143" s="898"/>
      <c r="AA143" s="898"/>
      <c r="AB143" s="898"/>
      <c r="AC143" s="898"/>
      <c r="AD143" s="898"/>
      <c r="AE143" s="898"/>
      <c r="AF143" s="898"/>
      <c r="AG143" s="898"/>
      <c r="AH143" s="898"/>
      <c r="AI143" s="898"/>
      <c r="AJ143" s="898"/>
      <c r="AK143" s="899"/>
      <c r="AL143" s="15"/>
    </row>
    <row r="144" spans="1:38" ht="13.15" customHeight="1">
      <c r="A144" s="15"/>
      <c r="B144" s="394" t="s">
        <v>66</v>
      </c>
      <c r="C144" s="909" t="s">
        <v>215</v>
      </c>
      <c r="D144" s="910"/>
      <c r="E144" s="910"/>
      <c r="F144" s="910"/>
      <c r="G144" s="910"/>
      <c r="H144" s="910"/>
      <c r="I144" s="910"/>
      <c r="J144" s="910"/>
      <c r="K144" s="910"/>
      <c r="L144" s="910"/>
      <c r="M144" s="910"/>
      <c r="N144" s="910"/>
      <c r="O144" s="910"/>
      <c r="P144" s="910"/>
      <c r="Q144" s="910"/>
      <c r="R144" s="910"/>
      <c r="S144" s="910"/>
      <c r="T144" s="910"/>
      <c r="U144" s="910"/>
      <c r="V144" s="910"/>
      <c r="W144" s="910"/>
      <c r="X144" s="910"/>
      <c r="Y144" s="910"/>
      <c r="Z144" s="910"/>
      <c r="AA144" s="910"/>
      <c r="AB144" s="910"/>
      <c r="AC144" s="910"/>
      <c r="AD144" s="910"/>
      <c r="AE144" s="910"/>
      <c r="AF144" s="910"/>
      <c r="AG144" s="910"/>
      <c r="AH144" s="910"/>
      <c r="AI144" s="910"/>
      <c r="AJ144" s="911"/>
      <c r="AK144" s="388" t="str">
        <f>IF(H6="", "",AK106)</f>
        <v/>
      </c>
      <c r="AL144" s="15"/>
    </row>
    <row r="145" spans="1:38" ht="13.15" customHeight="1">
      <c r="A145" s="15"/>
      <c r="B145" s="395" t="s">
        <v>66</v>
      </c>
      <c r="C145" s="888" t="s">
        <v>216</v>
      </c>
      <c r="D145" s="889"/>
      <c r="E145" s="889"/>
      <c r="F145" s="889"/>
      <c r="G145" s="889"/>
      <c r="H145" s="889"/>
      <c r="I145" s="889"/>
      <c r="J145" s="889"/>
      <c r="K145" s="889"/>
      <c r="L145" s="889"/>
      <c r="M145" s="889"/>
      <c r="N145" s="889"/>
      <c r="O145" s="889"/>
      <c r="P145" s="889"/>
      <c r="Q145" s="889"/>
      <c r="R145" s="889"/>
      <c r="S145" s="889"/>
      <c r="T145" s="889"/>
      <c r="U145" s="889"/>
      <c r="V145" s="889"/>
      <c r="W145" s="889"/>
      <c r="X145" s="889"/>
      <c r="Y145" s="889"/>
      <c r="Z145" s="889"/>
      <c r="AA145" s="889"/>
      <c r="AB145" s="889"/>
      <c r="AC145" s="889"/>
      <c r="AD145" s="889"/>
      <c r="AE145" s="889"/>
      <c r="AF145" s="889"/>
      <c r="AG145" s="889"/>
      <c r="AH145" s="889"/>
      <c r="AI145" s="889"/>
      <c r="AJ145" s="890"/>
      <c r="AK145" s="388" t="str">
        <f>IF(H6="", "",AK118)</f>
        <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n3o1506A3NkDsp2X+2b3eA1dOPO1SD+atXfX/wcx6Jas4Ge1YTsR9TQopr1UjeeWI6EJSWFcjos8gBin3gRbpw==" saltValue="aPsNvBcyxPVj1b8QUUpErw==" spinCount="100000" sheet="1" formatCells="0" formatColumns="0" formatRows="0" sort="0" autoFilter="0"/>
  <mergeCells count="214">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C116:AK116"/>
    <mergeCell ref="C120:AJ120"/>
    <mergeCell ref="AE106:AJ106"/>
    <mergeCell ref="AM106:AY106"/>
    <mergeCell ref="AE107:AK107"/>
    <mergeCell ref="AE108:AK108"/>
    <mergeCell ref="C96:AJ96"/>
    <mergeCell ref="B97:E98"/>
    <mergeCell ref="G97:AK97"/>
    <mergeCell ref="G98:AK98"/>
    <mergeCell ref="AM97:AX98"/>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A73:BA76"/>
    <mergeCell ref="E74:F74"/>
    <mergeCell ref="E75:F75"/>
    <mergeCell ref="G73:AK73"/>
    <mergeCell ref="G74:AK74"/>
    <mergeCell ref="G75:AK75"/>
    <mergeCell ref="G76:AK76"/>
    <mergeCell ref="G77:AK77"/>
    <mergeCell ref="G78:AK78"/>
    <mergeCell ref="BA77:BA80"/>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56:AJ56"/>
    <mergeCell ref="AI58:AK58"/>
    <mergeCell ref="C59:AK59"/>
    <mergeCell ref="AI61:AK61"/>
    <mergeCell ref="G65:AK65"/>
    <mergeCell ref="G66:AK66"/>
    <mergeCell ref="G67:AK67"/>
    <mergeCell ref="G68:AK68"/>
    <mergeCell ref="B55:AJ55"/>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H5:AK5"/>
    <mergeCell ref="B6:G6"/>
    <mergeCell ref="H6:AK6"/>
    <mergeCell ref="B7:G9"/>
    <mergeCell ref="I7:L7"/>
    <mergeCell ref="H8:AK8"/>
    <mergeCell ref="H9:AK9"/>
    <mergeCell ref="C17:P17"/>
    <mergeCell ref="Q17:V17"/>
    <mergeCell ref="Z12:AK12"/>
    <mergeCell ref="C20:AK20"/>
    <mergeCell ref="B15:W15"/>
    <mergeCell ref="C16:P16"/>
    <mergeCell ref="Q16:V16"/>
    <mergeCell ref="B10:G10"/>
    <mergeCell ref="H10:AK10"/>
    <mergeCell ref="B11:G11"/>
    <mergeCell ref="H11:AK11"/>
    <mergeCell ref="B12:G12"/>
    <mergeCell ref="H12:K12"/>
    <mergeCell ref="L12:U12"/>
    <mergeCell ref="V12:Y12"/>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zoomScale="46" zoomScaleNormal="42" zoomScaleSheetLayoutView="46" zoomScalePageLayoutView="70" workbookViewId="0">
      <selection activeCell="BA28" sqref="BA28"/>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6" customWidth="1"/>
    <col min="56" max="57" width="10" style="99" customWidth="1"/>
    <col min="58" max="58" width="12.875" style="99" customWidth="1"/>
    <col min="59" max="59" width="14.5" style="99" customWidth="1"/>
    <col min="60" max="60" width="13.875" style="502"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7"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5"/>
      <c r="AR1" s="514"/>
      <c r="AS1" s="515"/>
      <c r="AT1" s="515"/>
      <c r="AU1" s="515"/>
      <c r="AV1" s="515"/>
      <c r="AW1" s="515"/>
      <c r="AX1" s="515"/>
      <c r="AY1" s="515"/>
      <c r="AZ1" s="515"/>
      <c r="BA1" s="515"/>
      <c r="BB1" s="515"/>
      <c r="BC1" s="643"/>
      <c r="BD1" s="515"/>
      <c r="BE1" s="515"/>
      <c r="BF1" s="515"/>
      <c r="BG1" s="516"/>
      <c r="BH1" s="631"/>
    </row>
    <row r="2" spans="1:68" s="517"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P2" s="519"/>
      <c r="AQ2" s="515"/>
      <c r="AR2" s="518"/>
      <c r="AS2" s="515"/>
      <c r="AT2" s="515"/>
      <c r="AU2" s="515"/>
      <c r="AV2" s="515"/>
      <c r="AW2" s="515"/>
      <c r="AX2" s="515"/>
      <c r="AY2" s="515"/>
      <c r="AZ2" s="515"/>
      <c r="BA2" s="515"/>
      <c r="BB2" s="515"/>
      <c r="BC2" s="643"/>
      <c r="BD2" s="515"/>
      <c r="BE2" s="515"/>
      <c r="BF2" s="515"/>
      <c r="BG2" s="516"/>
      <c r="BH2" s="631"/>
    </row>
    <row r="3" spans="1:68" s="517" customFormat="1" ht="27" customHeight="1" thickBot="1">
      <c r="A3" s="961" t="s">
        <v>53</v>
      </c>
      <c r="B3" s="961"/>
      <c r="C3" s="962"/>
      <c r="D3" s="963" t="str">
        <f>IF(基本情報入力シート!L16="","",基本情報入力シート!L16)</f>
        <v/>
      </c>
      <c r="E3" s="964"/>
      <c r="F3" s="964"/>
      <c r="G3" s="964"/>
      <c r="H3" s="964"/>
      <c r="I3" s="964"/>
      <c r="J3" s="965"/>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P3" s="519"/>
      <c r="AQ3" s="520"/>
      <c r="AR3" s="518"/>
      <c r="AS3" s="520"/>
      <c r="AT3" s="520"/>
      <c r="AU3" s="515"/>
      <c r="AV3" s="515"/>
      <c r="AW3" s="515"/>
      <c r="AX3" s="515"/>
      <c r="AY3" s="515"/>
      <c r="AZ3" s="515"/>
      <c r="BA3" s="515"/>
      <c r="BB3" s="515"/>
      <c r="BC3" s="643"/>
      <c r="BD3" s="515"/>
      <c r="BE3" s="515"/>
      <c r="BF3" s="515"/>
      <c r="BG3" s="515"/>
      <c r="BH3" s="631"/>
      <c r="BI3" s="515"/>
      <c r="BJ3" s="515"/>
      <c r="BK3" s="516"/>
    </row>
    <row r="4" spans="1:68" s="517"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28" t="s">
        <v>218</v>
      </c>
      <c r="AF4" s="928"/>
      <c r="AG4" s="928"/>
      <c r="AH4" s="928"/>
      <c r="AI4" s="928"/>
      <c r="AJ4" s="928"/>
      <c r="AK4" s="518"/>
      <c r="AL4" s="518"/>
      <c r="AM4" s="518"/>
      <c r="AN4" s="518"/>
      <c r="AO4" s="518"/>
      <c r="AP4" s="519"/>
      <c r="AQ4" s="515"/>
      <c r="AR4" s="518"/>
      <c r="AS4" s="515"/>
      <c r="AT4" s="515"/>
      <c r="AU4" s="515"/>
      <c r="AV4" s="515"/>
      <c r="AW4" s="515"/>
      <c r="AX4" s="515"/>
      <c r="AY4" s="515"/>
      <c r="AZ4" s="515"/>
      <c r="BA4" s="515"/>
      <c r="BB4" s="515"/>
      <c r="BC4" s="643"/>
      <c r="BD4" s="515"/>
      <c r="BE4" s="515"/>
      <c r="BF4" s="515"/>
      <c r="BG4" s="515"/>
      <c r="BH4" s="631"/>
      <c r="BI4" s="515"/>
      <c r="BJ4" s="515"/>
      <c r="BK4" s="516"/>
    </row>
    <row r="5" spans="1:68" s="517" customFormat="1" ht="35.25" customHeight="1" thickBot="1">
      <c r="A5" s="966" t="s">
        <v>219</v>
      </c>
      <c r="B5" s="967"/>
      <c r="C5" s="967"/>
      <c r="D5" s="967"/>
      <c r="E5" s="967"/>
      <c r="F5" s="967"/>
      <c r="G5" s="967"/>
      <c r="H5" s="967"/>
      <c r="I5" s="967"/>
      <c r="J5" s="967"/>
      <c r="K5" s="968"/>
      <c r="L5" s="969">
        <f>IFERROR(SUM(AB:AB),"")</f>
        <v>0</v>
      </c>
      <c r="M5" s="970"/>
      <c r="N5" s="429" t="s">
        <v>61</v>
      </c>
      <c r="O5" s="423"/>
      <c r="P5" s="430"/>
      <c r="Q5" s="404"/>
      <c r="R5" s="405"/>
      <c r="S5" s="283"/>
      <c r="T5" s="406"/>
      <c r="U5" s="406"/>
      <c r="V5" s="406"/>
      <c r="W5" s="406"/>
      <c r="X5" s="406"/>
      <c r="Y5" s="406"/>
      <c r="Z5" s="406"/>
      <c r="AA5" s="406"/>
      <c r="AB5" s="406"/>
      <c r="AC5" s="406"/>
      <c r="AD5" s="407"/>
      <c r="AE5" s="929" t="s">
        <v>220</v>
      </c>
      <c r="AF5" s="930"/>
      <c r="AG5" s="930"/>
      <c r="AH5" s="930"/>
      <c r="AI5" s="931"/>
      <c r="AJ5" s="431">
        <f>COUNTIFS(AT:AT,"対象", BH:BH,"その他", K:K,"&lt;&gt;*短期入所*")</f>
        <v>0</v>
      </c>
      <c r="AK5" s="521"/>
      <c r="AL5" s="521"/>
      <c r="AM5" s="521"/>
      <c r="AN5" s="521"/>
      <c r="AO5" s="522"/>
      <c r="AP5" s="523"/>
      <c r="AQ5" s="515"/>
      <c r="AR5" s="522"/>
      <c r="AS5" s="515"/>
      <c r="AT5" s="515"/>
      <c r="AU5" s="515"/>
      <c r="AV5" s="515"/>
      <c r="AW5" s="515"/>
      <c r="AX5" s="515"/>
      <c r="AY5" s="515"/>
      <c r="AZ5" s="515"/>
      <c r="BA5" s="515"/>
      <c r="BB5" s="515"/>
      <c r="BC5" s="643"/>
      <c r="BD5" s="515"/>
      <c r="BE5" s="515"/>
      <c r="BF5" s="515"/>
      <c r="BG5" s="515"/>
      <c r="BH5" s="631"/>
      <c r="BI5" s="515"/>
      <c r="BJ5" s="515"/>
      <c r="BK5" s="516"/>
    </row>
    <row r="6" spans="1:68" s="517" customFormat="1" ht="35.25" customHeight="1" thickBot="1">
      <c r="A6" s="432"/>
      <c r="B6" s="982" t="s">
        <v>221</v>
      </c>
      <c r="C6" s="983"/>
      <c r="D6" s="983"/>
      <c r="E6" s="983"/>
      <c r="F6" s="983"/>
      <c r="G6" s="983"/>
      <c r="H6" s="983"/>
      <c r="I6" s="983"/>
      <c r="J6" s="983"/>
      <c r="K6" s="984"/>
      <c r="L6" s="969">
        <f>IFERROR(SUM(AC:AC),"")</f>
        <v>0</v>
      </c>
      <c r="M6" s="970"/>
      <c r="N6" s="429" t="s">
        <v>61</v>
      </c>
      <c r="O6" s="403"/>
      <c r="P6" s="430"/>
      <c r="Q6" s="404"/>
      <c r="R6" s="405"/>
      <c r="S6" s="283"/>
      <c r="T6" s="406"/>
      <c r="U6" s="406"/>
      <c r="V6" s="406"/>
      <c r="W6" s="406"/>
      <c r="X6" s="406"/>
      <c r="Y6" s="406"/>
      <c r="Z6" s="406"/>
      <c r="AA6" s="406"/>
      <c r="AB6" s="406"/>
      <c r="AC6" s="406"/>
      <c r="AD6" s="407"/>
      <c r="AE6" s="929" t="s">
        <v>222</v>
      </c>
      <c r="AF6" s="930"/>
      <c r="AG6" s="930"/>
      <c r="AH6" s="930"/>
      <c r="AI6" s="931"/>
      <c r="AJ6" s="433">
        <f>SUMIFS(AG:AG, AT:AT, "対象", BH:BH, "その他", K:K, "&lt;&gt;*短期入所*")</f>
        <v>0</v>
      </c>
      <c r="AK6" s="522"/>
      <c r="AL6" s="522"/>
      <c r="AM6" s="522"/>
      <c r="AN6" s="522"/>
      <c r="AO6" s="522"/>
      <c r="AP6" s="523"/>
      <c r="AQ6" s="515"/>
      <c r="AR6" s="522"/>
      <c r="AS6" s="515"/>
      <c r="AT6" s="515"/>
      <c r="AU6" s="524"/>
      <c r="AV6" s="524"/>
      <c r="AW6" s="524"/>
      <c r="AX6" s="981"/>
      <c r="AY6" s="981"/>
      <c r="AZ6" s="981"/>
      <c r="BA6" s="981"/>
      <c r="BB6" s="981"/>
      <c r="BC6" s="981"/>
      <c r="BD6" s="981"/>
      <c r="BE6" s="981"/>
      <c r="BF6" s="981"/>
      <c r="BG6" s="981"/>
      <c r="BH6" s="981"/>
      <c r="BI6" s="981"/>
      <c r="BJ6" s="525"/>
      <c r="BK6" s="981"/>
      <c r="BL6" s="981"/>
      <c r="BM6" s="981"/>
      <c r="BN6" s="981"/>
      <c r="BO6" s="981"/>
    </row>
    <row r="7" spans="1:68" s="517" customFormat="1" ht="35.25" customHeight="1" thickBot="1">
      <c r="A7" s="932" t="s">
        <v>223</v>
      </c>
      <c r="B7" s="932"/>
      <c r="C7" s="932"/>
      <c r="D7" s="932"/>
      <c r="E7" s="932"/>
      <c r="F7" s="932"/>
      <c r="G7" s="932"/>
      <c r="H7" s="932"/>
      <c r="I7" s="932"/>
      <c r="J7" s="932"/>
      <c r="K7" s="932"/>
      <c r="L7" s="932"/>
      <c r="M7" s="932"/>
      <c r="N7" s="434"/>
      <c r="O7" s="403"/>
      <c r="P7" s="430"/>
      <c r="Q7" s="404"/>
      <c r="R7" s="405"/>
      <c r="S7" s="283"/>
      <c r="T7" s="406"/>
      <c r="U7" s="406"/>
      <c r="V7" s="406"/>
      <c r="W7" s="406"/>
      <c r="X7" s="406"/>
      <c r="Y7" s="406"/>
      <c r="Z7" s="406"/>
      <c r="AA7" s="406"/>
      <c r="AB7" s="406"/>
      <c r="AC7" s="406"/>
      <c r="AD7" s="407"/>
      <c r="AE7" s="929" t="s">
        <v>224</v>
      </c>
      <c r="AF7" s="930"/>
      <c r="AG7" s="930"/>
      <c r="AH7" s="930"/>
      <c r="AI7" s="931"/>
      <c r="AJ7" s="433">
        <f>COUNTIFS(AT:AT, "対象",BH:BH, "その他",K:K, "&lt;&gt;*短期入所*",AG:AG, 0,AH:AH, "令和８年度特例要件*")</f>
        <v>0</v>
      </c>
      <c r="AK7" s="522"/>
      <c r="AL7" s="522"/>
      <c r="AM7" s="522"/>
      <c r="AN7" s="522"/>
      <c r="AO7" s="522"/>
      <c r="AP7" s="523"/>
      <c r="AQ7" s="515"/>
      <c r="AR7" s="522"/>
      <c r="AS7" s="515"/>
      <c r="AT7" s="515"/>
      <c r="AU7" s="524"/>
      <c r="AV7" s="524"/>
      <c r="AW7" s="524"/>
      <c r="AX7" s="525"/>
      <c r="AY7" s="525"/>
      <c r="AZ7" s="525"/>
      <c r="BA7" s="525"/>
      <c r="BB7" s="525"/>
      <c r="BC7" s="644"/>
      <c r="BD7" s="525"/>
      <c r="BE7" s="525"/>
      <c r="BF7" s="525"/>
      <c r="BG7" s="525"/>
      <c r="BH7" s="632"/>
      <c r="BI7" s="525"/>
      <c r="BJ7" s="525"/>
      <c r="BK7" s="525"/>
      <c r="BL7" s="525"/>
      <c r="BM7" s="525"/>
      <c r="BN7" s="525"/>
      <c r="BO7" s="525"/>
    </row>
    <row r="8" spans="1:68" s="517"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978"/>
      <c r="AR8" s="978"/>
      <c r="AS8" s="978"/>
      <c r="AT8" s="978"/>
      <c r="AU8" s="978"/>
      <c r="AV8" s="978"/>
      <c r="AW8" s="978"/>
      <c r="AX8" s="978"/>
      <c r="AY8" s="526"/>
      <c r="AZ8" s="978"/>
      <c r="BA8" s="978"/>
      <c r="BB8" s="978"/>
      <c r="BC8" s="978"/>
      <c r="BD8" s="978"/>
      <c r="BE8" s="978"/>
      <c r="BF8" s="526"/>
      <c r="BG8" s="978"/>
      <c r="BH8" s="978"/>
      <c r="BI8" s="978"/>
      <c r="BJ8" s="978"/>
      <c r="BK8" s="978"/>
    </row>
    <row r="9" spans="1:68" s="528"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79" t="str">
        <f>IF(D3="", "", IFERROR(IF(COUNTIF(AP12:AP111,"未入力")=0,"○","×"),""))</f>
        <v/>
      </c>
      <c r="AD9" s="980"/>
      <c r="AE9" s="441" t="str">
        <f>IF(D3="", "", IFERROR(IF(COUNTIF(AQ:AQ,"未入力")=0,"○","×"),""))</f>
        <v/>
      </c>
      <c r="AF9" s="441" t="str">
        <f>IF(D3="", "", IFERROR(IF(COUNTIF(AS:AS,"未入力")=0,"○","×"),""))</f>
        <v/>
      </c>
      <c r="AG9" s="979" t="str">
        <f>IF(D3="", "", IFERROR(IF(COUNTIF(AW:AW,"未入力")=0,"○","×"),""))</f>
        <v/>
      </c>
      <c r="AH9" s="980"/>
      <c r="AI9" s="442" t="str">
        <f>IF(D3="","", IF(COUNTIF(AZ:AZ,"未入力")=0,"○","×"))</f>
        <v/>
      </c>
      <c r="AJ9" s="442" t="str">
        <f>IF(D3="","",IF(BF12=0,"",IF(COUNTIF(BC:BC,"未入力")=0,"○","×")))</f>
        <v/>
      </c>
      <c r="AK9" s="527"/>
      <c r="AL9" s="527"/>
      <c r="AM9" s="518"/>
      <c r="AN9" s="518"/>
      <c r="BA9" s="529"/>
      <c r="BB9" s="529"/>
      <c r="BC9" s="645"/>
      <c r="BD9" s="529"/>
      <c r="BE9" s="529"/>
      <c r="BF9" s="529"/>
      <c r="BG9" s="529"/>
      <c r="BH9" s="633"/>
      <c r="BI9" s="530"/>
    </row>
    <row r="10" spans="1:68" s="517" customFormat="1" ht="53.25" customHeight="1" thickBot="1">
      <c r="A10" s="950"/>
      <c r="B10" s="952" t="s">
        <v>225</v>
      </c>
      <c r="C10" s="953"/>
      <c r="D10" s="953"/>
      <c r="E10" s="953"/>
      <c r="F10" s="954"/>
      <c r="G10" s="958" t="s">
        <v>39</v>
      </c>
      <c r="H10" s="971" t="s">
        <v>40</v>
      </c>
      <c r="I10" s="971"/>
      <c r="J10" s="972" t="s">
        <v>226</v>
      </c>
      <c r="K10" s="974" t="s">
        <v>42</v>
      </c>
      <c r="L10" s="943" t="s">
        <v>227</v>
      </c>
      <c r="M10" s="945" t="s">
        <v>228</v>
      </c>
      <c r="N10" s="947" t="s">
        <v>229</v>
      </c>
      <c r="O10" s="942" t="s">
        <v>230</v>
      </c>
      <c r="P10" s="933" t="s">
        <v>231</v>
      </c>
      <c r="Q10" s="934"/>
      <c r="R10" s="934"/>
      <c r="S10" s="934"/>
      <c r="T10" s="934"/>
      <c r="U10" s="934"/>
      <c r="V10" s="934"/>
      <c r="W10" s="934"/>
      <c r="X10" s="934"/>
      <c r="Y10" s="934"/>
      <c r="Z10" s="934"/>
      <c r="AA10" s="935"/>
      <c r="AB10" s="939" t="s">
        <v>232</v>
      </c>
      <c r="AC10" s="941" t="s">
        <v>233</v>
      </c>
      <c r="AD10" s="942"/>
      <c r="AE10" s="443" t="s">
        <v>234</v>
      </c>
      <c r="AF10" s="443" t="s">
        <v>235</v>
      </c>
      <c r="AG10" s="960" t="s">
        <v>236</v>
      </c>
      <c r="AH10" s="942"/>
      <c r="AI10" s="444" t="s">
        <v>237</v>
      </c>
      <c r="AJ10" s="445" t="s">
        <v>238</v>
      </c>
      <c r="AK10" s="531"/>
      <c r="AL10" s="531"/>
      <c r="AM10" s="532"/>
      <c r="AN10" s="533" t="s">
        <v>239</v>
      </c>
      <c r="AO10" s="534"/>
      <c r="AP10" s="519"/>
      <c r="AQ10" s="535"/>
      <c r="AR10" s="535"/>
      <c r="AS10" s="535"/>
      <c r="AT10" s="535"/>
      <c r="AU10" s="535"/>
      <c r="AV10" s="535"/>
      <c r="AW10" s="535"/>
      <c r="AX10" s="535"/>
      <c r="AY10" s="535"/>
      <c r="AZ10" s="535"/>
      <c r="BA10" s="535"/>
      <c r="BB10" s="535"/>
      <c r="BC10" s="643"/>
      <c r="BD10" s="535"/>
      <c r="BE10" s="535"/>
      <c r="BF10" s="535"/>
      <c r="BG10" s="535"/>
      <c r="BH10" s="631"/>
      <c r="BI10" s="515"/>
      <c r="BJ10" s="515"/>
      <c r="BK10" s="515"/>
      <c r="BL10" s="515"/>
      <c r="BM10" s="516"/>
      <c r="BN10" s="536"/>
    </row>
    <row r="11" spans="1:68" s="517" customFormat="1" ht="159.75" customHeight="1" thickBot="1">
      <c r="A11" s="951"/>
      <c r="B11" s="955"/>
      <c r="C11" s="956"/>
      <c r="D11" s="956"/>
      <c r="E11" s="956"/>
      <c r="F11" s="957"/>
      <c r="G11" s="959"/>
      <c r="H11" s="446" t="s">
        <v>240</v>
      </c>
      <c r="I11" s="446" t="s">
        <v>241</v>
      </c>
      <c r="J11" s="973"/>
      <c r="K11" s="975"/>
      <c r="L11" s="944"/>
      <c r="M11" s="946"/>
      <c r="N11" s="948"/>
      <c r="O11" s="949"/>
      <c r="P11" s="936"/>
      <c r="Q11" s="937"/>
      <c r="R11" s="937"/>
      <c r="S11" s="937"/>
      <c r="T11" s="937"/>
      <c r="U11" s="937"/>
      <c r="V11" s="937"/>
      <c r="W11" s="937"/>
      <c r="X11" s="937"/>
      <c r="Y11" s="937"/>
      <c r="Z11" s="937"/>
      <c r="AA11" s="938"/>
      <c r="AB11" s="940"/>
      <c r="AC11" s="447" t="s">
        <v>242</v>
      </c>
      <c r="AD11" s="448" t="s">
        <v>243</v>
      </c>
      <c r="AE11" s="449" t="s">
        <v>244</v>
      </c>
      <c r="AF11" s="450" t="s">
        <v>245</v>
      </c>
      <c r="AG11" s="450" t="s">
        <v>246</v>
      </c>
      <c r="AH11" s="451" t="s">
        <v>247</v>
      </c>
      <c r="AI11" s="452" t="s">
        <v>248</v>
      </c>
      <c r="AJ11" s="453" t="s">
        <v>249</v>
      </c>
      <c r="AK11" s="976" t="s">
        <v>250</v>
      </c>
      <c r="AL11" s="977"/>
      <c r="AM11" s="537"/>
      <c r="AN11" s="538" t="s">
        <v>251</v>
      </c>
      <c r="AO11" s="538" t="s">
        <v>252</v>
      </c>
      <c r="AP11" s="538" t="s">
        <v>253</v>
      </c>
      <c r="AQ11" s="538" t="s">
        <v>254</v>
      </c>
      <c r="AR11" s="538" t="s">
        <v>255</v>
      </c>
      <c r="AS11" s="538" t="s">
        <v>256</v>
      </c>
      <c r="AT11" s="538" t="s">
        <v>257</v>
      </c>
      <c r="AU11" s="538" t="s">
        <v>2489</v>
      </c>
      <c r="AV11" s="538" t="s">
        <v>259</v>
      </c>
      <c r="AW11" s="538" t="s">
        <v>260</v>
      </c>
      <c r="AX11" s="538" t="s">
        <v>261</v>
      </c>
      <c r="AY11" s="538" t="s">
        <v>262</v>
      </c>
      <c r="AZ11" s="538" t="s">
        <v>263</v>
      </c>
      <c r="BA11" s="538" t="s">
        <v>264</v>
      </c>
      <c r="BB11" s="538" t="s">
        <v>265</v>
      </c>
      <c r="BC11" s="647" t="s">
        <v>266</v>
      </c>
      <c r="BD11" s="538" t="s">
        <v>267</v>
      </c>
      <c r="BE11" s="541" t="s">
        <v>268</v>
      </c>
      <c r="BF11" s="538" t="s">
        <v>269</v>
      </c>
      <c r="BG11" s="538" t="s">
        <v>270</v>
      </c>
      <c r="BH11" s="635" t="s">
        <v>2488</v>
      </c>
    </row>
    <row r="12" spans="1:68" s="517" customFormat="1" ht="109.9" customHeight="1" thickBot="1">
      <c r="A12" s="454">
        <v>1</v>
      </c>
      <c r="B12" s="922" t="str">
        <f>IF(基本情報入力シート!B40="","",基本情報入力シート!B40)</f>
        <v/>
      </c>
      <c r="C12" s="923"/>
      <c r="D12" s="923"/>
      <c r="E12" s="923"/>
      <c r="F12" s="924"/>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IF(基本情報入力シート!AG40="","",基本情報入力シート!AG40)</f>
        <v/>
      </c>
      <c r="N12" s="136"/>
      <c r="O12" s="155" t="str">
        <f>IFERROR(VLOOKUP(K12,【参考】数式用!$A$2:$F$57,MATCH(N12,【参考】数式用!$C$3:$F$3,0)+2,0),"")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IFERROR(ROUNDDOWN(ROUNDDOWN(ROUND(L12*VLOOKUP(K12,【参考】数式用!$A$4:$F$57,MATCH("処遇改善加算Ⅳ",【参考】数式用!$C$3:$F$3,0)+2,0),0)*M12,0)*Z12*0.5,0), "")</f>
        <v/>
      </c>
      <c r="AD12" s="156"/>
      <c r="AE12" s="157"/>
      <c r="AF12" s="157"/>
      <c r="AG12" s="158"/>
      <c r="AH12" s="159"/>
      <c r="AI12" s="161"/>
      <c r="AJ12" s="161"/>
      <c r="AK12" s="542"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3"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J12="")),"！記入が必要な欄（オレンジ色のセル）に空欄があります。空欄を埋めてください。",""))</f>
        <v/>
      </c>
      <c r="AM12" s="544"/>
      <c r="AN12" s="548" t="str">
        <f>IFERROR(VLOOKUP(K12,【参考】数式用!$A$2:$N$57,14,FALSE),"")</f>
        <v/>
      </c>
      <c r="AO12" s="548" t="str">
        <f>IF(AND(K12&lt;&gt;"",AN12="加算対象"),"N列に色付け","")</f>
        <v/>
      </c>
      <c r="AP12" s="547" t="str">
        <f>IF(AND(AC12&lt;&gt;0,AC12&lt;&gt;"",AN12="加算対象"),IF(AD12="○","入力済","未入力"),"")</f>
        <v/>
      </c>
      <c r="AQ12" s="547" t="str">
        <f>IF(AND(N12&lt;&gt;"", AE12="",AN12="加算対象"), "未入力", "入力済")</f>
        <v>入力済</v>
      </c>
      <c r="AR12" s="548" t="str">
        <f>IF(AND(N12&lt;&gt;"", N12&lt;&gt;"処遇改善加算Ⅳ",AN12="加算対象"),"AF列に色付け","")</f>
        <v/>
      </c>
      <c r="AS12" s="547" t="str">
        <f>IF(AND(N12&lt;&gt;"", N12&lt;&gt;"処遇改善加算Ⅳ", AF12=""), "未入力", "入力済")</f>
        <v>入力済</v>
      </c>
      <c r="AT12" s="547" t="str">
        <f>IF(OR(N12="処遇改善加算Ⅰ",N12="処遇改善加算Ⅱ"),"対象","")</f>
        <v/>
      </c>
      <c r="AU12" s="547" t="str">
        <f>IF(AND(AN12="加算対象",N12&lt;&gt;"処遇改善加算Ⅲ",N12&lt;&gt;"処遇改善加算Ⅳ", N12&lt;&gt;"", AT12&lt;&gt;"対象外"), 1,"")</f>
        <v/>
      </c>
      <c r="AV12" s="548" t="str">
        <f>IF(AND(AU12=1, OR(AG12=0,AG12=""),AN12="加算対象"),"AH列に色付け","")</f>
        <v/>
      </c>
      <c r="AW12" s="548" t="str">
        <f>IF(AND($AU12=1,$AV12="AH列に色付け",OR($AG12="",$AH12="")),"未入力",IF(AND($AU12=1,$AV12="",$AG12=""),"未入力","入力済"))</f>
        <v>入力済</v>
      </c>
      <c r="AX12" s="547" t="str">
        <f>IFERROR(VLOOKUP(K12,【参考】数式用!$AR$3:$AS$49,2, FALSE), "")</f>
        <v/>
      </c>
      <c r="AY12" s="548" t="str">
        <f>IF(AND(AN12="加算対象",N12="処遇改善加算Ⅰ"),"AI列に色付け","")</f>
        <v/>
      </c>
      <c r="AZ12" s="548" t="str">
        <f>IF(AND(N12="処遇改善加算Ⅰ",AI12= ""), "未入力","入力済")</f>
        <v>入力済</v>
      </c>
      <c r="BA12" s="547" t="str">
        <f>IFERROR(VLOOKUP(K12,【参考】数式用!$AX$3:$AY$56, 2, FALSE), "")</f>
        <v/>
      </c>
      <c r="BB12" s="548" t="str">
        <f>IF(COUNTIF(AE12:AH12,"*令和８年度特例要件を*")&gt;0,"AJ列に色付け","")</f>
        <v/>
      </c>
      <c r="BC12" s="648" t="str">
        <f>IF(AND(COUNTIF(AE12:AH12,"*令和８年度特例要件を*")&gt;0,AJ12=""), "未入力","入力済")</f>
        <v>入力済</v>
      </c>
      <c r="BD12" s="548" t="str">
        <f>IF(BB12="AJ列に色付け","入力必要","")</f>
        <v/>
      </c>
      <c r="BE12" s="548" t="str">
        <f t="shared" ref="BE12:BE43" si="0">G12</f>
        <v/>
      </c>
      <c r="BF12" s="636">
        <f>IF(COUNTIF(BD:BD,"*入力必要*"),1,0)</f>
        <v>0</v>
      </c>
      <c r="BG12" s="636">
        <f>IF(COUNTIF(AH$12:AH$1048576,"*その他*"),1,0)</f>
        <v>0</v>
      </c>
      <c r="BH12" s="635" t="e">
        <f>VLOOKUP(K12,【参考】数式用!$A$2:$O$57,15,FALSE)</f>
        <v>#N/A</v>
      </c>
      <c r="BM12" s="549"/>
    </row>
    <row r="13" spans="1:68" s="550" customFormat="1" ht="109.9" customHeight="1" thickBot="1">
      <c r="A13" s="454">
        <v>2</v>
      </c>
      <c r="B13" s="922" t="str">
        <f>IF(基本情報入力シート!B41="","",基本情報入力シート!B41)</f>
        <v/>
      </c>
      <c r="C13" s="923"/>
      <c r="D13" s="923"/>
      <c r="E13" s="923"/>
      <c r="F13" s="924"/>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IF(基本情報入力シート!AG41="","",基本情報入力シート!AG41)</f>
        <v/>
      </c>
      <c r="N13" s="136"/>
      <c r="O13" s="155" t="str">
        <f>IFERROR(VLOOKUP(K13,【参考】数式用!$A$2:$F$57,MATCH(N13,【参考】数式用!$C$3:$F$3,0)+2,0),"")</f>
        <v/>
      </c>
      <c r="P13" s="456" t="s">
        <v>180</v>
      </c>
      <c r="Q13" s="141"/>
      <c r="R13" s="457" t="s">
        <v>271</v>
      </c>
      <c r="S13" s="141"/>
      <c r="T13" s="457" t="s">
        <v>272</v>
      </c>
      <c r="U13" s="141"/>
      <c r="V13" s="457" t="s">
        <v>271</v>
      </c>
      <c r="W13" s="141"/>
      <c r="X13" s="457" t="s">
        <v>273</v>
      </c>
      <c r="Y13" s="457" t="s">
        <v>274</v>
      </c>
      <c r="Z13" s="457" t="str">
        <f>IF(Q13&gt;=1,(U13*12+W13)-(Q13*12+S13)+1,"")</f>
        <v/>
      </c>
      <c r="AA13" s="458" t="s">
        <v>275</v>
      </c>
      <c r="AB13" s="459" t="str">
        <f>IFERROR(ROUNDDOWN(ROUND(L13*O13,0)*M13,0)*Z13,"")</f>
        <v/>
      </c>
      <c r="AC13" s="460" t="str">
        <f>IFERROR(ROUNDDOWN(ROUNDDOWN(ROUND(L13*VLOOKUP(K13,【参考】数式用!$A$4:$F$57,MATCH("処遇改善加算Ⅳ",【参考】数式用!$C$3:$F$3,0)+2,0),0)*M13,0)*Z13*0.5,0), "")</f>
        <v/>
      </c>
      <c r="AD13" s="156"/>
      <c r="AE13" s="157"/>
      <c r="AF13" s="157"/>
      <c r="AG13" s="158"/>
      <c r="AH13" s="159"/>
      <c r="AI13" s="161"/>
      <c r="AJ13" s="161"/>
      <c r="AK13" s="542"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3"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4"/>
      <c r="AN13" s="548" t="str">
        <f>IFERROR(VLOOKUP(K13,【参考】数式用!$A$2:$N$57,14,FALSE),"")</f>
        <v/>
      </c>
      <c r="AO13" s="548" t="str">
        <f t="shared" ref="AO13:AO76" si="3">IF(AND(K13&lt;&gt;"",AN13="加算対象"),"N列に色付け","")</f>
        <v/>
      </c>
      <c r="AP13" s="547" t="str">
        <f t="shared" ref="AP13:AP76" si="4">IF(AND(AC13&lt;&gt;0,AC13&lt;&gt;"",AN13="加算対象"),IF(AD13="○","入力済","未入力"),"")</f>
        <v/>
      </c>
      <c r="AQ13" s="547" t="str">
        <f t="shared" ref="AQ13:AQ76" si="5">IF(AND(N13&lt;&gt;"", AE13="",AN13="加算対象"), "未入力", "入力済")</f>
        <v>入力済</v>
      </c>
      <c r="AR13" s="548" t="str">
        <f t="shared" ref="AR13:AR76" si="6">IF(AND(N13&lt;&gt;"", N13&lt;&gt;"処遇改善加算Ⅳ",AN13="加算対象"),"AF列に色付け","")</f>
        <v/>
      </c>
      <c r="AS13" s="547" t="str">
        <f t="shared" ref="AS13:AS76" si="7">IF(AND(N13&lt;&gt;"", N13&lt;&gt;"処遇改善加算Ⅳ", AF13=""), "未入力", "入力済")</f>
        <v>入力済</v>
      </c>
      <c r="AT13" s="547" t="str">
        <f t="shared" ref="AT13:AT77" si="8">IF(OR(N13="処遇改善加算Ⅰ",N13="処遇改善加算Ⅱ"),"対象","")</f>
        <v/>
      </c>
      <c r="AU13" s="547" t="str">
        <f t="shared" ref="AU13" si="9">IF(AND(AN13="加算対象",N13&lt;&gt;"処遇改善加算Ⅲ",N13&lt;&gt;"処遇改善加算Ⅳ", N13&lt;&gt;"", AT13&lt;&gt;"対象外"), 1,"")</f>
        <v/>
      </c>
      <c r="AV13" s="548" t="str">
        <f t="shared" ref="AV13:AV77" si="10">IF(AND(AU13=1, OR(AG13=0,AG13=""),AN13="加算対象"),"AH列に色付け","")</f>
        <v/>
      </c>
      <c r="AW13" s="548" t="str">
        <f t="shared" ref="AW13:AW76" si="11">IF(AND($AU13=1,$AV13="AH列に色付け",OR($AG13="",$AH13="")),"未入力",IF(AND($AU13=1,$AV13="",$AG13=""),"未入力","入力済"))</f>
        <v>入力済</v>
      </c>
      <c r="AX13" s="547" t="str">
        <f>IFERROR(VLOOKUP(K13,【参考】数式用!$AR$3:$AS$49,2, FALSE), "")</f>
        <v/>
      </c>
      <c r="AY13" s="548" t="str">
        <f t="shared" ref="AY13:AY76" si="12">IF(AND(AN13="加算対象",N13="処遇改善加算Ⅰ"),"AI列に色付け","")</f>
        <v/>
      </c>
      <c r="AZ13" s="548" t="str">
        <f t="shared" ref="AZ13:AZ77" si="13">IF(AND(N13="処遇改善加算Ⅰ", AI13=""), "未入力","入力済")</f>
        <v>入力済</v>
      </c>
      <c r="BA13" s="547" t="str">
        <f>IFERROR(VLOOKUP(K13,【参考】数式用!$AX$3:$AY$56, 2, FALSE), "")</f>
        <v/>
      </c>
      <c r="BB13" s="548" t="str">
        <f t="shared" ref="BB13:BB43" si="14">IF(COUNTIF(AE13:AH13,"*令和８年度特例要件を*")&gt;0,"AJ列に色付け","")</f>
        <v/>
      </c>
      <c r="BC13" s="648" t="str">
        <f t="shared" ref="BC13:BC76" si="15">IF(AND(COUNTIF(AE13:AH13,"*令和８年度特例要件を*")&gt;0,AJ13=""), "未入力","入力済")</f>
        <v>入力済</v>
      </c>
      <c r="BD13" s="548" t="str">
        <f>IF(BB13="AJ列に色付け","入力必要","")</f>
        <v/>
      </c>
      <c r="BE13" s="548" t="str">
        <f t="shared" si="0"/>
        <v/>
      </c>
      <c r="BF13" s="515"/>
      <c r="BG13" s="515"/>
      <c r="BH13" s="634" t="e">
        <f>VLOOKUP(K13,【参考】数式用!$A$2:$O$57,15,FALSE)</f>
        <v>#N/A</v>
      </c>
      <c r="BI13" s="515"/>
      <c r="BJ13" s="515"/>
      <c r="BK13" s="515"/>
      <c r="BL13" s="515"/>
      <c r="BM13" s="515"/>
      <c r="BN13" s="515"/>
      <c r="BO13" s="516"/>
      <c r="BP13" s="517"/>
    </row>
    <row r="14" spans="1:68" s="550" customFormat="1" ht="109.9" customHeight="1" thickBot="1">
      <c r="A14" s="454">
        <v>3</v>
      </c>
      <c r="B14" s="922" t="str">
        <f>IF(基本情報入力シート!B42="","",基本情報入力シート!B42)</f>
        <v/>
      </c>
      <c r="C14" s="923"/>
      <c r="D14" s="923"/>
      <c r="E14" s="923"/>
      <c r="F14" s="924"/>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IF(基本情報入力シート!AG42="","",基本情報入力シート!AG42)</f>
        <v/>
      </c>
      <c r="N14" s="136"/>
      <c r="O14" s="155" t="str">
        <f>IFERROR(VLOOKUP(K14,【参考】数式用!$A$2:$F$57,MATCH(N14,【参考】数式用!$C$3:$F$3,0)+2,0),"")</f>
        <v/>
      </c>
      <c r="P14" s="456" t="s">
        <v>180</v>
      </c>
      <c r="Q14" s="141"/>
      <c r="R14" s="457" t="s">
        <v>271</v>
      </c>
      <c r="S14" s="141"/>
      <c r="T14" s="457" t="s">
        <v>272</v>
      </c>
      <c r="U14" s="141"/>
      <c r="V14" s="457" t="s">
        <v>271</v>
      </c>
      <c r="W14" s="141"/>
      <c r="X14" s="457" t="s">
        <v>273</v>
      </c>
      <c r="Y14" s="457" t="s">
        <v>274</v>
      </c>
      <c r="Z14" s="457" t="str">
        <f t="shared" ref="Z14:Z78" si="16">IF(Q14&gt;=1,(U14*12+W14)-(Q14*12+S14)+1,"")</f>
        <v/>
      </c>
      <c r="AA14" s="458" t="s">
        <v>275</v>
      </c>
      <c r="AB14" s="459" t="str">
        <f>IFERROR(ROUNDDOWN(ROUND(L14*O14,0)*M14,0)*Z14,"")</f>
        <v/>
      </c>
      <c r="AC14" s="460" t="str">
        <f>IFERROR(ROUNDDOWN(ROUNDDOWN(ROUND(L14*VLOOKUP(K14,【参考】数式用!$A$4:$F$57,MATCH("処遇改善加算Ⅳ",【参考】数式用!$C$3:$F$3,0)+2,0),0)*M14,0)*Z14*0.5,0), "")</f>
        <v/>
      </c>
      <c r="AD14" s="156"/>
      <c r="AE14" s="157"/>
      <c r="AF14" s="157"/>
      <c r="AG14" s="158"/>
      <c r="AH14" s="159"/>
      <c r="AI14" s="161"/>
      <c r="AJ14" s="161"/>
      <c r="AK14" s="542" t="str">
        <f t="shared" si="1"/>
        <v/>
      </c>
      <c r="AL14" s="543" t="str">
        <f t="shared" si="2"/>
        <v/>
      </c>
      <c r="AM14" s="544"/>
      <c r="AN14" s="548" t="str">
        <f>IFERROR(VLOOKUP(K14,【参考】数式用!$A$2:$N$57,14,FALSE),"")</f>
        <v/>
      </c>
      <c r="AO14" s="548" t="str">
        <f t="shared" si="3"/>
        <v/>
      </c>
      <c r="AP14" s="547" t="str">
        <f t="shared" si="4"/>
        <v/>
      </c>
      <c r="AQ14" s="547" t="str">
        <f t="shared" si="5"/>
        <v>入力済</v>
      </c>
      <c r="AR14" s="548" t="str">
        <f t="shared" si="6"/>
        <v/>
      </c>
      <c r="AS14" s="547" t="str">
        <f t="shared" si="7"/>
        <v>入力済</v>
      </c>
      <c r="AT14" s="547" t="str">
        <f t="shared" si="8"/>
        <v/>
      </c>
      <c r="AU14" s="547" t="str">
        <f>IF(AND(AN14="加算対象",N14&lt;&gt;"処遇改善加算Ⅲ",N14&lt;&gt;"処遇改善加算Ⅳ", N14&lt;&gt;"", AT14&lt;&gt;"対象外"), 1,"")</f>
        <v/>
      </c>
      <c r="AV14" s="548" t="str">
        <f t="shared" si="10"/>
        <v/>
      </c>
      <c r="AW14" s="548" t="str">
        <f t="shared" si="11"/>
        <v>入力済</v>
      </c>
      <c r="AX14" s="547" t="str">
        <f>IFERROR(VLOOKUP(K14,【参考】数式用!$AR$3:$AS$49,2, FALSE), "")</f>
        <v/>
      </c>
      <c r="AY14" s="548" t="str">
        <f t="shared" si="12"/>
        <v/>
      </c>
      <c r="AZ14" s="548" t="str">
        <f t="shared" si="13"/>
        <v>入力済</v>
      </c>
      <c r="BA14" s="547" t="str">
        <f>IFERROR(VLOOKUP(K14,【参考】数式用!$AX$3:$AY$56, 2, FALSE), "")</f>
        <v/>
      </c>
      <c r="BB14" s="548" t="str">
        <f t="shared" si="14"/>
        <v/>
      </c>
      <c r="BC14" s="648" t="str">
        <f t="shared" si="15"/>
        <v>入力済</v>
      </c>
      <c r="BD14" s="548" t="str">
        <f t="shared" ref="BD14:BD77" si="17">IF(BB14="AJ列に色付け","入力必要","")</f>
        <v/>
      </c>
      <c r="BE14" s="548" t="str">
        <f t="shared" si="0"/>
        <v/>
      </c>
      <c r="BF14" s="515"/>
      <c r="BG14" s="515"/>
      <c r="BH14" s="634" t="e">
        <f>VLOOKUP(K14,【参考】数式用!$A$2:$O$57,15,FALSE)</f>
        <v>#N/A</v>
      </c>
      <c r="BI14" s="515"/>
      <c r="BJ14" s="515"/>
      <c r="BK14" s="515"/>
      <c r="BL14" s="515"/>
      <c r="BM14" s="515"/>
      <c r="BN14" s="515"/>
      <c r="BO14" s="516"/>
      <c r="BP14" s="517"/>
    </row>
    <row r="15" spans="1:68" s="550" customFormat="1" ht="109.9" customHeight="1" thickBot="1">
      <c r="A15" s="454">
        <v>4</v>
      </c>
      <c r="B15" s="922" t="str">
        <f>IF(基本情報入力シート!B43="","",基本情報入力シート!B43)</f>
        <v/>
      </c>
      <c r="C15" s="923"/>
      <c r="D15" s="923"/>
      <c r="E15" s="923"/>
      <c r="F15" s="924"/>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IF(基本情報入力シート!AG43="","",基本情報入力シート!AG43)</f>
        <v/>
      </c>
      <c r="N15" s="136"/>
      <c r="O15" s="155" t="str">
        <f>IFERROR(VLOOKUP(K15,【参考】数式用!$A$2:$F$57,MATCH(N15,【参考】数式用!$C$3:$F$3,0)+2,0),"")</f>
        <v/>
      </c>
      <c r="P15" s="456" t="s">
        <v>180</v>
      </c>
      <c r="Q15" s="141"/>
      <c r="R15" s="457" t="s">
        <v>271</v>
      </c>
      <c r="S15" s="141"/>
      <c r="T15" s="457" t="s">
        <v>272</v>
      </c>
      <c r="U15" s="141"/>
      <c r="V15" s="457" t="s">
        <v>271</v>
      </c>
      <c r="W15" s="141"/>
      <c r="X15" s="457" t="s">
        <v>273</v>
      </c>
      <c r="Y15" s="457" t="s">
        <v>274</v>
      </c>
      <c r="Z15" s="457" t="str">
        <f t="shared" ref="Z15" si="18">IF(Q15&gt;=1,(U15*12+W15)-(Q15*12+S15)+1,"")</f>
        <v/>
      </c>
      <c r="AA15" s="458" t="s">
        <v>275</v>
      </c>
      <c r="AB15" s="459" t="str">
        <f>IFERROR(ROUNDDOWN(ROUND(L15*O15,0)*M15,0)*Z15,"")</f>
        <v/>
      </c>
      <c r="AC15" s="460" t="str">
        <f>IFERROR(ROUNDDOWN(ROUNDDOWN(ROUND(L15*VLOOKUP(K15,【参考】数式用!$A$4:$F$57,MATCH("処遇改善加算Ⅳ",【参考】数式用!$C$3:$F$3,0)+2,0),0)*M15,0)*Z15*0.5,0), "")</f>
        <v/>
      </c>
      <c r="AD15" s="156"/>
      <c r="AE15" s="157"/>
      <c r="AF15" s="157"/>
      <c r="AG15" s="158"/>
      <c r="AH15" s="159"/>
      <c r="AI15" s="161"/>
      <c r="AJ15" s="161"/>
      <c r="AK15" s="542"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3" t="str">
        <f t="shared" si="2"/>
        <v/>
      </c>
      <c r="AM15" s="544"/>
      <c r="AN15" s="548" t="str">
        <f>IFERROR(VLOOKUP(K15,【参考】数式用!$A$2:$N$57,14,FALSE),"")</f>
        <v/>
      </c>
      <c r="AO15" s="548" t="str">
        <f t="shared" si="3"/>
        <v/>
      </c>
      <c r="AP15" s="547" t="str">
        <f t="shared" si="4"/>
        <v/>
      </c>
      <c r="AQ15" s="547" t="str">
        <f t="shared" si="5"/>
        <v>入力済</v>
      </c>
      <c r="AR15" s="548" t="str">
        <f t="shared" si="6"/>
        <v/>
      </c>
      <c r="AS15" s="547" t="str">
        <f t="shared" si="7"/>
        <v>入力済</v>
      </c>
      <c r="AT15" s="547" t="str">
        <f t="shared" ref="AT15" si="20">IF(OR(N15="処遇改善加算Ⅰ",N15="処遇改善加算Ⅱ"),"対象","")</f>
        <v/>
      </c>
      <c r="AU15" s="547" t="str">
        <f>IF(AND(AN15="加算対象",N15&lt;&gt;"処遇改善加算Ⅲ",N15&lt;&gt;"処遇改善加算Ⅳ", N15&lt;&gt;"", AT15&lt;&gt;"対象外"), 1,"")</f>
        <v/>
      </c>
      <c r="AV15" s="548" t="str">
        <f t="shared" ref="AV15" si="21">IF(AND(AU15=1, OR(AG15=0,AG15=""),AN15="加算対象"),"AH列に色付け","")</f>
        <v/>
      </c>
      <c r="AW15" s="548" t="str">
        <f t="shared" si="11"/>
        <v>入力済</v>
      </c>
      <c r="AX15" s="547" t="str">
        <f>IFERROR(VLOOKUP(K15,【参考】数式用!$AR$3:$AS$49,2, FALSE), "")</f>
        <v/>
      </c>
      <c r="AY15" s="548" t="str">
        <f t="shared" si="12"/>
        <v/>
      </c>
      <c r="AZ15" s="548" t="str">
        <f t="shared" ref="AZ15" si="22">IF(AND(N15="処遇改善加算Ⅰ", AI15=""), "未入力","入力済")</f>
        <v>入力済</v>
      </c>
      <c r="BA15" s="547" t="str">
        <f>IFERROR(VLOOKUP(K15,【参考】数式用!$AX$3:$AY$56, 2, FALSE), "")</f>
        <v/>
      </c>
      <c r="BB15" s="548" t="str">
        <f t="shared" si="14"/>
        <v/>
      </c>
      <c r="BC15" s="648" t="str">
        <f t="shared" si="15"/>
        <v>入力済</v>
      </c>
      <c r="BD15" s="548" t="str">
        <f t="shared" si="17"/>
        <v/>
      </c>
      <c r="BE15" s="548" t="str">
        <f t="shared" si="0"/>
        <v/>
      </c>
      <c r="BF15" s="515"/>
      <c r="BG15" s="515"/>
      <c r="BH15" s="634" t="e">
        <f>VLOOKUP(K15,【参考】数式用!$A$2:$O$57,15,FALSE)</f>
        <v>#N/A</v>
      </c>
      <c r="BI15" s="515"/>
      <c r="BJ15" s="515"/>
      <c r="BK15" s="515"/>
      <c r="BL15" s="515"/>
      <c r="BM15" s="515"/>
      <c r="BN15" s="515"/>
      <c r="BO15" s="516"/>
      <c r="BP15" s="517"/>
    </row>
    <row r="16" spans="1:68" s="550" customFormat="1" ht="109.9" customHeight="1" thickBot="1">
      <c r="A16" s="454">
        <v>5</v>
      </c>
      <c r="B16" s="922" t="str">
        <f>IF(基本情報入力シート!B44="","",基本情報入力シート!B44)</f>
        <v/>
      </c>
      <c r="C16" s="923"/>
      <c r="D16" s="923"/>
      <c r="E16" s="923"/>
      <c r="F16" s="924"/>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IF(基本情報入力シート!AG44="","",基本情報入力シート!AG44)</f>
        <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2" t="str">
        <f t="shared" si="1"/>
        <v/>
      </c>
      <c r="AL16" s="543" t="str">
        <f t="shared" si="2"/>
        <v/>
      </c>
      <c r="AM16" s="544"/>
      <c r="AN16" s="548" t="str">
        <f>IFERROR(VLOOKUP(K16,【参考】数式用!$A$2:$N$57,14,FALSE),"")</f>
        <v/>
      </c>
      <c r="AO16" s="548" t="str">
        <f t="shared" si="3"/>
        <v/>
      </c>
      <c r="AP16" s="547" t="str">
        <f t="shared" si="4"/>
        <v/>
      </c>
      <c r="AQ16" s="547" t="str">
        <f t="shared" si="5"/>
        <v>入力済</v>
      </c>
      <c r="AR16" s="548" t="str">
        <f t="shared" si="6"/>
        <v/>
      </c>
      <c r="AS16" s="547" t="str">
        <f t="shared" si="7"/>
        <v>入力済</v>
      </c>
      <c r="AT16" s="547" t="str">
        <f t="shared" si="8"/>
        <v/>
      </c>
      <c r="AU16" s="547" t="str">
        <f>IF(AND(AN16="加算対象",N16&lt;&gt;"処遇改善加算Ⅲ",N16&lt;&gt;"処遇改善加算Ⅳ", N16&lt;&gt;"", AT16&lt;&gt;"対象外"), 1,"")</f>
        <v/>
      </c>
      <c r="AV16" s="548" t="str">
        <f t="shared" si="10"/>
        <v/>
      </c>
      <c r="AW16" s="548" t="str">
        <f t="shared" si="11"/>
        <v>入力済</v>
      </c>
      <c r="AX16" s="547" t="str">
        <f>IFERROR(VLOOKUP(K16,【参考】数式用!$AR$3:$AS$49,2, FALSE), "")</f>
        <v/>
      </c>
      <c r="AY16" s="548" t="str">
        <f t="shared" si="12"/>
        <v/>
      </c>
      <c r="AZ16" s="548" t="str">
        <f t="shared" si="13"/>
        <v>入力済</v>
      </c>
      <c r="BA16" s="547" t="str">
        <f>IFERROR(VLOOKUP(K16,【参考】数式用!$AX$3:$AY$56, 2, FALSE), "")</f>
        <v/>
      </c>
      <c r="BB16" s="548" t="str">
        <f t="shared" si="14"/>
        <v/>
      </c>
      <c r="BC16" s="648" t="str">
        <f t="shared" si="15"/>
        <v>入力済</v>
      </c>
      <c r="BD16" s="548" t="str">
        <f t="shared" si="17"/>
        <v/>
      </c>
      <c r="BE16" s="548" t="str">
        <f t="shared" si="0"/>
        <v/>
      </c>
      <c r="BF16" s="515"/>
      <c r="BG16" s="515"/>
      <c r="BH16" s="634" t="e">
        <f>VLOOKUP(K16,【参考】数式用!$A$2:$O$57,15,FALSE)</f>
        <v>#N/A</v>
      </c>
      <c r="BI16" s="515"/>
      <c r="BJ16" s="515"/>
      <c r="BK16" s="515"/>
      <c r="BL16" s="515"/>
      <c r="BM16" s="515"/>
      <c r="BN16" s="515"/>
      <c r="BO16" s="516"/>
      <c r="BP16" s="517"/>
    </row>
    <row r="17" spans="1:60" s="550" customFormat="1" ht="109.9" customHeight="1" thickBot="1">
      <c r="A17" s="454">
        <v>6</v>
      </c>
      <c r="B17" s="922" t="str">
        <f>IF(基本情報入力シート!B45="","",基本情報入力シート!B45)</f>
        <v/>
      </c>
      <c r="C17" s="923"/>
      <c r="D17" s="923"/>
      <c r="E17" s="923"/>
      <c r="F17" s="924"/>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IF(基本情報入力シート!AG45="","",基本情報入力シート!AG45)</f>
        <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2" t="str">
        <f t="shared" si="1"/>
        <v/>
      </c>
      <c r="AL17" s="543" t="str">
        <f t="shared" si="2"/>
        <v/>
      </c>
      <c r="AM17" s="544"/>
      <c r="AN17" s="548" t="str">
        <f>IFERROR(VLOOKUP(K17,【参考】数式用!$A$2:$N$57,14,FALSE),"")</f>
        <v/>
      </c>
      <c r="AO17" s="548" t="str">
        <f t="shared" si="3"/>
        <v/>
      </c>
      <c r="AP17" s="547" t="str">
        <f t="shared" si="4"/>
        <v/>
      </c>
      <c r="AQ17" s="547" t="str">
        <f t="shared" si="5"/>
        <v>入力済</v>
      </c>
      <c r="AR17" s="548" t="str">
        <f t="shared" si="6"/>
        <v/>
      </c>
      <c r="AS17" s="547" t="str">
        <f t="shared" si="7"/>
        <v>入力済</v>
      </c>
      <c r="AT17" s="547" t="str">
        <f t="shared" si="8"/>
        <v/>
      </c>
      <c r="AU17" s="547" t="str">
        <f t="shared" ref="AU17:AU77" si="24">IF(AND(AN17="加算対象",N17&lt;&gt;"処遇改善加算Ⅲ",N17&lt;&gt;"処遇改善加算Ⅳ", N17&lt;&gt;"", AT17&lt;&gt;"対象外"), 1,"")</f>
        <v/>
      </c>
      <c r="AV17" s="548" t="str">
        <f t="shared" si="10"/>
        <v/>
      </c>
      <c r="AW17" s="548" t="str">
        <f t="shared" si="11"/>
        <v>入力済</v>
      </c>
      <c r="AX17" s="547" t="str">
        <f>IFERROR(VLOOKUP(K17,【参考】数式用!$AR$3:$AS$49,2, FALSE), "")</f>
        <v/>
      </c>
      <c r="AY17" s="548" t="str">
        <f t="shared" si="12"/>
        <v/>
      </c>
      <c r="AZ17" s="548" t="str">
        <f t="shared" si="13"/>
        <v>入力済</v>
      </c>
      <c r="BA17" s="547" t="str">
        <f>IFERROR(VLOOKUP(K17,【参考】数式用!$AX$3:$AY$56, 2, FALSE), "")</f>
        <v/>
      </c>
      <c r="BB17" s="548" t="str">
        <f t="shared" si="14"/>
        <v/>
      </c>
      <c r="BC17" s="648" t="str">
        <f t="shared" si="15"/>
        <v>入力済</v>
      </c>
      <c r="BD17" s="548" t="str">
        <f t="shared" si="17"/>
        <v/>
      </c>
      <c r="BE17" s="548" t="str">
        <f t="shared" si="0"/>
        <v/>
      </c>
      <c r="BH17" s="634" t="e">
        <f>VLOOKUP(K17,【参考】数式用!$A$2:$O$57,15,FALSE)</f>
        <v>#N/A</v>
      </c>
    </row>
    <row r="18" spans="1:60" s="550" customFormat="1" ht="109.9" customHeight="1" thickBot="1">
      <c r="A18" s="454">
        <v>7</v>
      </c>
      <c r="B18" s="922" t="str">
        <f>IF(基本情報入力シート!B46="","",基本情報入力シート!B46)</f>
        <v/>
      </c>
      <c r="C18" s="923"/>
      <c r="D18" s="923"/>
      <c r="E18" s="923"/>
      <c r="F18" s="924"/>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2" t="str">
        <f t="shared" si="1"/>
        <v/>
      </c>
      <c r="AL18" s="543" t="str">
        <f t="shared" si="2"/>
        <v/>
      </c>
      <c r="AM18" s="544"/>
      <c r="AN18" s="548" t="str">
        <f>IFERROR(VLOOKUP(K18,【参考】数式用!$A$2:$N$57,14,FALSE),"")</f>
        <v/>
      </c>
      <c r="AO18" s="548" t="str">
        <f t="shared" si="3"/>
        <v/>
      </c>
      <c r="AP18" s="547" t="str">
        <f t="shared" si="4"/>
        <v/>
      </c>
      <c r="AQ18" s="547" t="str">
        <f t="shared" si="5"/>
        <v>入力済</v>
      </c>
      <c r="AR18" s="548" t="str">
        <f t="shared" si="6"/>
        <v/>
      </c>
      <c r="AS18" s="547" t="str">
        <f t="shared" si="7"/>
        <v>入力済</v>
      </c>
      <c r="AT18" s="547" t="str">
        <f t="shared" si="8"/>
        <v/>
      </c>
      <c r="AU18" s="547" t="str">
        <f t="shared" si="24"/>
        <v/>
      </c>
      <c r="AV18" s="548" t="str">
        <f t="shared" si="10"/>
        <v/>
      </c>
      <c r="AW18" s="548" t="str">
        <f t="shared" si="11"/>
        <v>入力済</v>
      </c>
      <c r="AX18" s="547" t="str">
        <f>IFERROR(VLOOKUP(K18,【参考】数式用!$AR$3:$AS$49,2, FALSE), "")</f>
        <v/>
      </c>
      <c r="AY18" s="548" t="str">
        <f t="shared" si="12"/>
        <v/>
      </c>
      <c r="AZ18" s="548" t="str">
        <f t="shared" si="13"/>
        <v>入力済</v>
      </c>
      <c r="BA18" s="547" t="str">
        <f>IFERROR(VLOOKUP(K18,【参考】数式用!$AX$3:$AY$56, 2, FALSE), "")</f>
        <v/>
      </c>
      <c r="BB18" s="548" t="str">
        <f t="shared" si="14"/>
        <v/>
      </c>
      <c r="BC18" s="648" t="str">
        <f t="shared" si="15"/>
        <v>入力済</v>
      </c>
      <c r="BD18" s="548" t="str">
        <f t="shared" si="17"/>
        <v/>
      </c>
      <c r="BE18" s="548" t="str">
        <f t="shared" si="0"/>
        <v/>
      </c>
      <c r="BH18" s="634" t="e">
        <f>VLOOKUP(K18,【参考】数式用!$A$2:$O$57,15,FALSE)</f>
        <v>#N/A</v>
      </c>
    </row>
    <row r="19" spans="1:60" s="550" customFormat="1" ht="109.9" customHeight="1" thickBot="1">
      <c r="A19" s="454">
        <v>8</v>
      </c>
      <c r="B19" s="922" t="str">
        <f>IF(基本情報入力シート!B47="","",基本情報入力シート!B47)</f>
        <v/>
      </c>
      <c r="C19" s="923"/>
      <c r="D19" s="923"/>
      <c r="E19" s="923"/>
      <c r="F19" s="924"/>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2" t="str">
        <f t="shared" si="1"/>
        <v/>
      </c>
      <c r="AL19" s="543" t="str">
        <f t="shared" si="2"/>
        <v/>
      </c>
      <c r="AM19" s="544"/>
      <c r="AN19" s="548" t="str">
        <f>IFERROR(VLOOKUP(K19,【参考】数式用!$A$2:$N$57,14,FALSE),"")</f>
        <v/>
      </c>
      <c r="AO19" s="548" t="str">
        <f t="shared" si="3"/>
        <v/>
      </c>
      <c r="AP19" s="547" t="str">
        <f t="shared" si="4"/>
        <v/>
      </c>
      <c r="AQ19" s="547" t="str">
        <f t="shared" si="5"/>
        <v>入力済</v>
      </c>
      <c r="AR19" s="548" t="str">
        <f t="shared" si="6"/>
        <v/>
      </c>
      <c r="AS19" s="547" t="str">
        <f t="shared" si="7"/>
        <v>入力済</v>
      </c>
      <c r="AT19" s="547" t="str">
        <f t="shared" si="8"/>
        <v/>
      </c>
      <c r="AU19" s="547" t="str">
        <f t="shared" si="24"/>
        <v/>
      </c>
      <c r="AV19" s="548" t="str">
        <f t="shared" si="10"/>
        <v/>
      </c>
      <c r="AW19" s="548" t="str">
        <f t="shared" si="11"/>
        <v>入力済</v>
      </c>
      <c r="AX19" s="547" t="str">
        <f>IFERROR(VLOOKUP(K19,【参考】数式用!$AR$3:$AS$49,2, FALSE), "")</f>
        <v/>
      </c>
      <c r="AY19" s="548" t="str">
        <f t="shared" si="12"/>
        <v/>
      </c>
      <c r="AZ19" s="548" t="str">
        <f t="shared" si="13"/>
        <v>入力済</v>
      </c>
      <c r="BA19" s="547" t="str">
        <f>IFERROR(VLOOKUP(K19,【参考】数式用!$AX$3:$AY$56, 2, FALSE), "")</f>
        <v/>
      </c>
      <c r="BB19" s="548" t="str">
        <f t="shared" si="14"/>
        <v/>
      </c>
      <c r="BC19" s="648" t="str">
        <f t="shared" si="15"/>
        <v>入力済</v>
      </c>
      <c r="BD19" s="548" t="str">
        <f t="shared" si="17"/>
        <v/>
      </c>
      <c r="BE19" s="548" t="str">
        <f t="shared" si="0"/>
        <v/>
      </c>
      <c r="BH19" s="634" t="e">
        <f>VLOOKUP(K19,【参考】数式用!$A$2:$O$57,15,FALSE)</f>
        <v>#N/A</v>
      </c>
    </row>
    <row r="20" spans="1:60" s="550" customFormat="1" ht="109.9" customHeight="1" thickBot="1">
      <c r="A20" s="454">
        <v>9</v>
      </c>
      <c r="B20" s="922" t="str">
        <f>IF(基本情報入力シート!B48="","",基本情報入力シート!B48)</f>
        <v/>
      </c>
      <c r="C20" s="923"/>
      <c r="D20" s="923"/>
      <c r="E20" s="923"/>
      <c r="F20" s="924"/>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2" t="str">
        <f t="shared" si="1"/>
        <v/>
      </c>
      <c r="AL20" s="543" t="str">
        <f t="shared" si="2"/>
        <v/>
      </c>
      <c r="AM20" s="544"/>
      <c r="AN20" s="548" t="str">
        <f>IFERROR(VLOOKUP(K20,【参考】数式用!$A$2:$N$57,14,FALSE),"")</f>
        <v/>
      </c>
      <c r="AO20" s="548" t="str">
        <f t="shared" si="3"/>
        <v/>
      </c>
      <c r="AP20" s="547" t="str">
        <f t="shared" si="4"/>
        <v/>
      </c>
      <c r="AQ20" s="547" t="str">
        <f t="shared" si="5"/>
        <v>入力済</v>
      </c>
      <c r="AR20" s="548" t="str">
        <f t="shared" si="6"/>
        <v/>
      </c>
      <c r="AS20" s="547" t="str">
        <f t="shared" si="7"/>
        <v>入力済</v>
      </c>
      <c r="AT20" s="547" t="str">
        <f t="shared" si="8"/>
        <v/>
      </c>
      <c r="AU20" s="547" t="str">
        <f t="shared" si="24"/>
        <v/>
      </c>
      <c r="AV20" s="548" t="str">
        <f t="shared" si="10"/>
        <v/>
      </c>
      <c r="AW20" s="548" t="str">
        <f t="shared" si="11"/>
        <v>入力済</v>
      </c>
      <c r="AX20" s="547" t="str">
        <f>IFERROR(VLOOKUP(K20,【参考】数式用!$AR$3:$AS$49,2, FALSE), "")</f>
        <v/>
      </c>
      <c r="AY20" s="548" t="str">
        <f t="shared" si="12"/>
        <v/>
      </c>
      <c r="AZ20" s="548" t="str">
        <f t="shared" si="13"/>
        <v>入力済</v>
      </c>
      <c r="BA20" s="547" t="str">
        <f>IFERROR(VLOOKUP(K20,【参考】数式用!$AX$3:$AY$56, 2, FALSE), "")</f>
        <v/>
      </c>
      <c r="BB20" s="548" t="str">
        <f t="shared" si="14"/>
        <v/>
      </c>
      <c r="BC20" s="648" t="str">
        <f t="shared" si="15"/>
        <v>入力済</v>
      </c>
      <c r="BD20" s="548" t="str">
        <f t="shared" si="17"/>
        <v/>
      </c>
      <c r="BE20" s="548" t="str">
        <f t="shared" si="0"/>
        <v/>
      </c>
      <c r="BH20" s="634" t="e">
        <f>VLOOKUP(K20,【参考】数式用!$A$2:$O$57,15,FALSE)</f>
        <v>#N/A</v>
      </c>
    </row>
    <row r="21" spans="1:60" s="550" customFormat="1" ht="109.9" customHeight="1" thickBot="1">
      <c r="A21" s="454">
        <v>10</v>
      </c>
      <c r="B21" s="922" t="str">
        <f>IF(基本情報入力シート!B49="","",基本情報入力シート!B49)</f>
        <v/>
      </c>
      <c r="C21" s="923"/>
      <c r="D21" s="923"/>
      <c r="E21" s="923"/>
      <c r="F21" s="924"/>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2" t="str">
        <f t="shared" si="1"/>
        <v/>
      </c>
      <c r="AL21" s="543" t="str">
        <f t="shared" si="2"/>
        <v/>
      </c>
      <c r="AM21" s="544"/>
      <c r="AN21" s="548" t="str">
        <f>IFERROR(VLOOKUP(K21,【参考】数式用!$A$2:$N$57,14,FALSE),"")</f>
        <v/>
      </c>
      <c r="AO21" s="548" t="str">
        <f t="shared" si="3"/>
        <v/>
      </c>
      <c r="AP21" s="547" t="str">
        <f t="shared" si="4"/>
        <v/>
      </c>
      <c r="AQ21" s="547" t="str">
        <f t="shared" si="5"/>
        <v>入力済</v>
      </c>
      <c r="AR21" s="548" t="str">
        <f t="shared" si="6"/>
        <v/>
      </c>
      <c r="AS21" s="547" t="str">
        <f t="shared" si="7"/>
        <v>入力済</v>
      </c>
      <c r="AT21" s="547" t="str">
        <f t="shared" si="8"/>
        <v/>
      </c>
      <c r="AU21" s="547" t="str">
        <f t="shared" si="24"/>
        <v/>
      </c>
      <c r="AV21" s="548" t="str">
        <f t="shared" si="10"/>
        <v/>
      </c>
      <c r="AW21" s="548" t="str">
        <f t="shared" si="11"/>
        <v>入力済</v>
      </c>
      <c r="AX21" s="547" t="str">
        <f>IFERROR(VLOOKUP(K21,【参考】数式用!$AR$3:$AS$49,2, FALSE), "")</f>
        <v/>
      </c>
      <c r="AY21" s="548" t="str">
        <f t="shared" si="12"/>
        <v/>
      </c>
      <c r="AZ21" s="548" t="str">
        <f t="shared" si="13"/>
        <v>入力済</v>
      </c>
      <c r="BA21" s="547" t="str">
        <f>IFERROR(VLOOKUP(K21,【参考】数式用!$AX$3:$AY$56, 2, FALSE), "")</f>
        <v/>
      </c>
      <c r="BB21" s="548" t="str">
        <f t="shared" si="14"/>
        <v/>
      </c>
      <c r="BC21" s="648" t="str">
        <f t="shared" si="15"/>
        <v>入力済</v>
      </c>
      <c r="BD21" s="548" t="str">
        <f t="shared" si="17"/>
        <v/>
      </c>
      <c r="BE21" s="548" t="str">
        <f t="shared" si="0"/>
        <v/>
      </c>
      <c r="BH21" s="634" t="e">
        <f>VLOOKUP(K21,【参考】数式用!$A$2:$O$57,15,FALSE)</f>
        <v>#N/A</v>
      </c>
    </row>
    <row r="22" spans="1:60" s="550" customFormat="1" ht="109.9" customHeight="1" thickBot="1">
      <c r="A22" s="454">
        <v>11</v>
      </c>
      <c r="B22" s="922" t="str">
        <f>IF(基本情報入力シート!B50="","",基本情報入力シート!B50)</f>
        <v/>
      </c>
      <c r="C22" s="923"/>
      <c r="D22" s="923"/>
      <c r="E22" s="923"/>
      <c r="F22" s="924"/>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2" t="str">
        <f t="shared" si="1"/>
        <v/>
      </c>
      <c r="AL22" s="543" t="str">
        <f t="shared" si="2"/>
        <v/>
      </c>
      <c r="AM22" s="544"/>
      <c r="AN22" s="548" t="str">
        <f>IFERROR(VLOOKUP(K22,【参考】数式用!$A$2:$N$57,14,FALSE),"")</f>
        <v/>
      </c>
      <c r="AO22" s="548" t="str">
        <f t="shared" si="3"/>
        <v/>
      </c>
      <c r="AP22" s="547" t="str">
        <f t="shared" si="4"/>
        <v/>
      </c>
      <c r="AQ22" s="547" t="str">
        <f t="shared" si="5"/>
        <v>入力済</v>
      </c>
      <c r="AR22" s="548" t="str">
        <f t="shared" si="6"/>
        <v/>
      </c>
      <c r="AS22" s="547" t="str">
        <f t="shared" si="7"/>
        <v>入力済</v>
      </c>
      <c r="AT22" s="547" t="str">
        <f t="shared" si="8"/>
        <v/>
      </c>
      <c r="AU22" s="547" t="str">
        <f t="shared" si="24"/>
        <v/>
      </c>
      <c r="AV22" s="548" t="str">
        <f t="shared" si="10"/>
        <v/>
      </c>
      <c r="AW22" s="548" t="str">
        <f t="shared" si="11"/>
        <v>入力済</v>
      </c>
      <c r="AX22" s="547" t="str">
        <f>IFERROR(VLOOKUP(K22,【参考】数式用!$AR$3:$AS$49,2, FALSE), "")</f>
        <v/>
      </c>
      <c r="AY22" s="548" t="str">
        <f t="shared" si="12"/>
        <v/>
      </c>
      <c r="AZ22" s="548" t="str">
        <f t="shared" si="13"/>
        <v>入力済</v>
      </c>
      <c r="BA22" s="547" t="str">
        <f>IFERROR(VLOOKUP(K22,【参考】数式用!$AX$3:$AY$56, 2, FALSE), "")</f>
        <v/>
      </c>
      <c r="BB22" s="548" t="str">
        <f t="shared" si="14"/>
        <v/>
      </c>
      <c r="BC22" s="648" t="str">
        <f t="shared" si="15"/>
        <v>入力済</v>
      </c>
      <c r="BD22" s="548" t="str">
        <f t="shared" si="17"/>
        <v/>
      </c>
      <c r="BE22" s="548" t="str">
        <f t="shared" si="0"/>
        <v/>
      </c>
      <c r="BH22" s="634" t="e">
        <f>VLOOKUP(K22,【参考】数式用!$A$2:$O$57,15,FALSE)</f>
        <v>#N/A</v>
      </c>
    </row>
    <row r="23" spans="1:60" s="550" customFormat="1" ht="109.9" customHeight="1" thickBot="1">
      <c r="A23" s="454">
        <v>12</v>
      </c>
      <c r="B23" s="922" t="str">
        <f>IF(基本情報入力シート!B51="","",基本情報入力シート!B51)</f>
        <v/>
      </c>
      <c r="C23" s="923"/>
      <c r="D23" s="923"/>
      <c r="E23" s="923"/>
      <c r="F23" s="924"/>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2" t="str">
        <f t="shared" si="1"/>
        <v/>
      </c>
      <c r="AL23" s="543" t="str">
        <f t="shared" si="2"/>
        <v/>
      </c>
      <c r="AM23" s="544"/>
      <c r="AN23" s="548" t="str">
        <f>IFERROR(VLOOKUP(K23,【参考】数式用!$A$2:$N$57,14,FALSE),"")</f>
        <v/>
      </c>
      <c r="AO23" s="548" t="str">
        <f t="shared" si="3"/>
        <v/>
      </c>
      <c r="AP23" s="547" t="str">
        <f t="shared" si="4"/>
        <v/>
      </c>
      <c r="AQ23" s="547" t="str">
        <f t="shared" si="5"/>
        <v>入力済</v>
      </c>
      <c r="AR23" s="548" t="str">
        <f t="shared" si="6"/>
        <v/>
      </c>
      <c r="AS23" s="547" t="str">
        <f t="shared" si="7"/>
        <v>入力済</v>
      </c>
      <c r="AT23" s="547" t="str">
        <f t="shared" si="8"/>
        <v/>
      </c>
      <c r="AU23" s="547" t="str">
        <f t="shared" si="24"/>
        <v/>
      </c>
      <c r="AV23" s="548" t="str">
        <f t="shared" si="10"/>
        <v/>
      </c>
      <c r="AW23" s="548" t="str">
        <f t="shared" si="11"/>
        <v>入力済</v>
      </c>
      <c r="AX23" s="547" t="str">
        <f>IFERROR(VLOOKUP(K23,【参考】数式用!$AR$3:$AS$49,2, FALSE), "")</f>
        <v/>
      </c>
      <c r="AY23" s="548" t="str">
        <f t="shared" si="12"/>
        <v/>
      </c>
      <c r="AZ23" s="548" t="str">
        <f t="shared" si="13"/>
        <v>入力済</v>
      </c>
      <c r="BA23" s="547" t="str">
        <f>IFERROR(VLOOKUP(K23,【参考】数式用!$AX$3:$AY$56, 2, FALSE), "")</f>
        <v/>
      </c>
      <c r="BB23" s="548" t="str">
        <f t="shared" si="14"/>
        <v/>
      </c>
      <c r="BC23" s="648" t="str">
        <f t="shared" si="15"/>
        <v>入力済</v>
      </c>
      <c r="BD23" s="548" t="str">
        <f t="shared" si="17"/>
        <v/>
      </c>
      <c r="BE23" s="548" t="str">
        <f t="shared" si="0"/>
        <v/>
      </c>
      <c r="BH23" s="634" t="e">
        <f>VLOOKUP(K23,【参考】数式用!$A$2:$O$57,15,FALSE)</f>
        <v>#N/A</v>
      </c>
    </row>
    <row r="24" spans="1:60" s="550" customFormat="1" ht="109.9" customHeight="1" thickBot="1">
      <c r="A24" s="454">
        <v>13</v>
      </c>
      <c r="B24" s="922" t="str">
        <f>IF(基本情報入力シート!B52="","",基本情報入力シート!B52)</f>
        <v/>
      </c>
      <c r="C24" s="923"/>
      <c r="D24" s="923"/>
      <c r="E24" s="923"/>
      <c r="F24" s="924"/>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2" t="str">
        <f t="shared" si="1"/>
        <v/>
      </c>
      <c r="AL24" s="543"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4"/>
      <c r="AN24" s="548" t="str">
        <f>IFERROR(VLOOKUP(K24,【参考】数式用!$A$2:$N$57,14,FALSE),"")</f>
        <v/>
      </c>
      <c r="AO24" s="548" t="str">
        <f t="shared" si="3"/>
        <v/>
      </c>
      <c r="AP24" s="547" t="str">
        <f t="shared" si="4"/>
        <v/>
      </c>
      <c r="AQ24" s="547" t="str">
        <f t="shared" si="5"/>
        <v>入力済</v>
      </c>
      <c r="AR24" s="548" t="str">
        <f t="shared" si="6"/>
        <v/>
      </c>
      <c r="AS24" s="547" t="str">
        <f t="shared" si="7"/>
        <v>入力済</v>
      </c>
      <c r="AT24" s="547" t="str">
        <f t="shared" si="8"/>
        <v/>
      </c>
      <c r="AU24" s="547" t="str">
        <f t="shared" si="24"/>
        <v/>
      </c>
      <c r="AV24" s="548" t="str">
        <f t="shared" si="10"/>
        <v/>
      </c>
      <c r="AW24" s="548" t="str">
        <f t="shared" si="11"/>
        <v>入力済</v>
      </c>
      <c r="AX24" s="547" t="str">
        <f>IFERROR(VLOOKUP(K24,【参考】数式用!$AR$3:$AS$49,2, FALSE), "")</f>
        <v/>
      </c>
      <c r="AY24" s="548" t="str">
        <f t="shared" si="12"/>
        <v/>
      </c>
      <c r="AZ24" s="548" t="str">
        <f>IF(AND(N24="処遇改善加算Ⅰ", AI24=""), "未入力","入力済")</f>
        <v>入力済</v>
      </c>
      <c r="BA24" s="547" t="str">
        <f>IFERROR(VLOOKUP(K24,【参考】数式用!$AX$3:$AY$56, 2, FALSE), "")</f>
        <v/>
      </c>
      <c r="BB24" s="548" t="str">
        <f t="shared" si="14"/>
        <v/>
      </c>
      <c r="BC24" s="648" t="str">
        <f t="shared" si="15"/>
        <v>入力済</v>
      </c>
      <c r="BD24" s="548" t="str">
        <f t="shared" si="17"/>
        <v/>
      </c>
      <c r="BE24" s="548" t="str">
        <f t="shared" si="0"/>
        <v/>
      </c>
      <c r="BH24" s="634" t="e">
        <f>VLOOKUP(K24,【参考】数式用!$A$2:$O$57,15,FALSE)</f>
        <v>#N/A</v>
      </c>
    </row>
    <row r="25" spans="1:60" s="550" customFormat="1" ht="109.9" customHeight="1" thickBot="1">
      <c r="A25" s="454">
        <v>14</v>
      </c>
      <c r="B25" s="922" t="str">
        <f>IF(基本情報入力シート!B53="","",基本情報入力シート!B53)</f>
        <v/>
      </c>
      <c r="C25" s="923"/>
      <c r="D25" s="923"/>
      <c r="E25" s="923"/>
      <c r="F25" s="924"/>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2" t="str">
        <f t="shared" si="1"/>
        <v/>
      </c>
      <c r="AL25" s="543" t="str">
        <f t="shared" si="2"/>
        <v/>
      </c>
      <c r="AM25" s="544"/>
      <c r="AN25" s="548" t="str">
        <f>IFERROR(VLOOKUP(K25,【参考】数式用!$A$2:$N$57,14,FALSE),"")</f>
        <v/>
      </c>
      <c r="AO25" s="548" t="str">
        <f t="shared" si="3"/>
        <v/>
      </c>
      <c r="AP25" s="547" t="str">
        <f t="shared" si="4"/>
        <v/>
      </c>
      <c r="AQ25" s="547" t="str">
        <f t="shared" si="5"/>
        <v>入力済</v>
      </c>
      <c r="AR25" s="548" t="str">
        <f t="shared" si="6"/>
        <v/>
      </c>
      <c r="AS25" s="547" t="str">
        <f t="shared" si="7"/>
        <v>入力済</v>
      </c>
      <c r="AT25" s="547" t="str">
        <f t="shared" si="8"/>
        <v/>
      </c>
      <c r="AU25" s="547" t="str">
        <f t="shared" si="24"/>
        <v/>
      </c>
      <c r="AV25" s="548" t="str">
        <f t="shared" si="10"/>
        <v/>
      </c>
      <c r="AW25" s="548" t="str">
        <f t="shared" si="11"/>
        <v>入力済</v>
      </c>
      <c r="AX25" s="547" t="str">
        <f>IFERROR(VLOOKUP(K25,【参考】数式用!$AR$3:$AS$49,2, FALSE), "")</f>
        <v/>
      </c>
      <c r="AY25" s="548" t="str">
        <f t="shared" si="12"/>
        <v/>
      </c>
      <c r="AZ25" s="548" t="str">
        <f t="shared" si="13"/>
        <v>入力済</v>
      </c>
      <c r="BA25" s="547" t="str">
        <f>IFERROR(VLOOKUP(K25,【参考】数式用!$AX$3:$AY$56, 2, FALSE), "")</f>
        <v/>
      </c>
      <c r="BB25" s="548" t="str">
        <f t="shared" si="14"/>
        <v/>
      </c>
      <c r="BC25" s="648" t="str">
        <f t="shared" si="15"/>
        <v>入力済</v>
      </c>
      <c r="BD25" s="548" t="str">
        <f t="shared" si="17"/>
        <v/>
      </c>
      <c r="BE25" s="548" t="str">
        <f t="shared" si="0"/>
        <v/>
      </c>
      <c r="BH25" s="634" t="e">
        <f>VLOOKUP(K25,【参考】数式用!$A$2:$O$57,15,FALSE)</f>
        <v>#N/A</v>
      </c>
    </row>
    <row r="26" spans="1:60" s="550" customFormat="1" ht="109.9" customHeight="1" thickBot="1">
      <c r="A26" s="454">
        <v>15</v>
      </c>
      <c r="B26" s="922" t="str">
        <f>IF(基本情報入力シート!B54="","",基本情報入力シート!B54)</f>
        <v/>
      </c>
      <c r="C26" s="923"/>
      <c r="D26" s="923"/>
      <c r="E26" s="923"/>
      <c r="F26" s="924"/>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2" t="str">
        <f t="shared" si="1"/>
        <v/>
      </c>
      <c r="AL26" s="543" t="str">
        <f t="shared" si="2"/>
        <v/>
      </c>
      <c r="AM26" s="544"/>
      <c r="AN26" s="548" t="str">
        <f>IFERROR(VLOOKUP(K26,【参考】数式用!$A$2:$N$57,14,FALSE),"")</f>
        <v/>
      </c>
      <c r="AO26" s="548" t="str">
        <f t="shared" si="3"/>
        <v/>
      </c>
      <c r="AP26" s="547" t="str">
        <f t="shared" si="4"/>
        <v/>
      </c>
      <c r="AQ26" s="547" t="str">
        <f t="shared" si="5"/>
        <v>入力済</v>
      </c>
      <c r="AR26" s="548" t="str">
        <f t="shared" si="6"/>
        <v/>
      </c>
      <c r="AS26" s="547" t="str">
        <f t="shared" si="7"/>
        <v>入力済</v>
      </c>
      <c r="AT26" s="547" t="str">
        <f t="shared" si="8"/>
        <v/>
      </c>
      <c r="AU26" s="547" t="str">
        <f t="shared" si="24"/>
        <v/>
      </c>
      <c r="AV26" s="548" t="str">
        <f t="shared" si="10"/>
        <v/>
      </c>
      <c r="AW26" s="548" t="str">
        <f t="shared" si="11"/>
        <v>入力済</v>
      </c>
      <c r="AX26" s="547" t="str">
        <f>IFERROR(VLOOKUP(K26,【参考】数式用!$AR$3:$AS$49,2, FALSE), "")</f>
        <v/>
      </c>
      <c r="AY26" s="548" t="str">
        <f t="shared" si="12"/>
        <v/>
      </c>
      <c r="AZ26" s="548" t="str">
        <f t="shared" si="13"/>
        <v>入力済</v>
      </c>
      <c r="BA26" s="547" t="str">
        <f>IFERROR(VLOOKUP(K26,【参考】数式用!$AX$3:$AY$56, 2, FALSE), "")</f>
        <v/>
      </c>
      <c r="BB26" s="548" t="str">
        <f t="shared" si="14"/>
        <v/>
      </c>
      <c r="BC26" s="648" t="str">
        <f t="shared" si="15"/>
        <v>入力済</v>
      </c>
      <c r="BD26" s="548" t="str">
        <f t="shared" si="17"/>
        <v/>
      </c>
      <c r="BE26" s="548" t="str">
        <f t="shared" si="0"/>
        <v/>
      </c>
      <c r="BH26" s="634" t="e">
        <f>VLOOKUP(K26,【参考】数式用!$A$2:$O$57,15,FALSE)</f>
        <v>#N/A</v>
      </c>
    </row>
    <row r="27" spans="1:60" s="550" customFormat="1" ht="109.9" customHeight="1" thickBot="1">
      <c r="A27" s="454">
        <v>16</v>
      </c>
      <c r="B27" s="922" t="str">
        <f>IF(基本情報入力シート!B55="","",基本情報入力シート!B55)</f>
        <v/>
      </c>
      <c r="C27" s="923"/>
      <c r="D27" s="923"/>
      <c r="E27" s="923"/>
      <c r="F27" s="924"/>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2" t="str">
        <f t="shared" si="1"/>
        <v/>
      </c>
      <c r="AL27" s="543" t="str">
        <f t="shared" si="2"/>
        <v/>
      </c>
      <c r="AM27" s="544"/>
      <c r="AN27" s="548" t="str">
        <f>IFERROR(VLOOKUP(K27,【参考】数式用!$A$2:$N$57,14,FALSE),"")</f>
        <v/>
      </c>
      <c r="AO27" s="548" t="str">
        <f t="shared" si="3"/>
        <v/>
      </c>
      <c r="AP27" s="547" t="str">
        <f t="shared" si="4"/>
        <v/>
      </c>
      <c r="AQ27" s="547" t="str">
        <f t="shared" si="5"/>
        <v>入力済</v>
      </c>
      <c r="AR27" s="548" t="str">
        <f t="shared" si="6"/>
        <v/>
      </c>
      <c r="AS27" s="547" t="str">
        <f t="shared" si="7"/>
        <v>入力済</v>
      </c>
      <c r="AT27" s="547" t="str">
        <f t="shared" si="8"/>
        <v/>
      </c>
      <c r="AU27" s="547" t="str">
        <f t="shared" si="24"/>
        <v/>
      </c>
      <c r="AV27" s="548" t="str">
        <f t="shared" si="10"/>
        <v/>
      </c>
      <c r="AW27" s="548" t="str">
        <f t="shared" si="11"/>
        <v>入力済</v>
      </c>
      <c r="AX27" s="547" t="str">
        <f>IFERROR(VLOOKUP(K27,【参考】数式用!$AR$3:$AS$49,2, FALSE), "")</f>
        <v/>
      </c>
      <c r="AY27" s="548" t="str">
        <f t="shared" si="12"/>
        <v/>
      </c>
      <c r="AZ27" s="548" t="str">
        <f t="shared" si="13"/>
        <v>入力済</v>
      </c>
      <c r="BA27" s="547" t="str">
        <f>IFERROR(VLOOKUP(K27,【参考】数式用!$AX$3:$AY$56, 2, FALSE), "")</f>
        <v/>
      </c>
      <c r="BB27" s="548" t="str">
        <f t="shared" si="14"/>
        <v/>
      </c>
      <c r="BC27" s="648" t="str">
        <f t="shared" si="15"/>
        <v>入力済</v>
      </c>
      <c r="BD27" s="548" t="str">
        <f t="shared" si="17"/>
        <v/>
      </c>
      <c r="BE27" s="548" t="str">
        <f t="shared" si="0"/>
        <v/>
      </c>
      <c r="BH27" s="634" t="e">
        <f>VLOOKUP(K27,【参考】数式用!$A$2:$O$57,15,FALSE)</f>
        <v>#N/A</v>
      </c>
    </row>
    <row r="28" spans="1:60" s="550" customFormat="1" ht="109.9" customHeight="1" thickBot="1">
      <c r="A28" s="454">
        <v>17</v>
      </c>
      <c r="B28" s="922" t="str">
        <f>IF(基本情報入力シート!B56="","",基本情報入力シート!B56)</f>
        <v/>
      </c>
      <c r="C28" s="923"/>
      <c r="D28" s="923"/>
      <c r="E28" s="923"/>
      <c r="F28" s="924"/>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7"/>
      <c r="AK28" s="542" t="str">
        <f t="shared" si="1"/>
        <v/>
      </c>
      <c r="AL28" s="543" t="str">
        <f t="shared" si="2"/>
        <v/>
      </c>
      <c r="AM28" s="544"/>
      <c r="AN28" s="548" t="str">
        <f>IFERROR(VLOOKUP(K28,【参考】数式用!$A$2:$N$57,14,FALSE),"")</f>
        <v/>
      </c>
      <c r="AO28" s="548" t="str">
        <f t="shared" si="3"/>
        <v/>
      </c>
      <c r="AP28" s="547" t="str">
        <f t="shared" si="4"/>
        <v/>
      </c>
      <c r="AQ28" s="547" t="str">
        <f t="shared" si="5"/>
        <v>入力済</v>
      </c>
      <c r="AR28" s="548" t="str">
        <f t="shared" si="6"/>
        <v/>
      </c>
      <c r="AS28" s="547" t="str">
        <f t="shared" si="7"/>
        <v>入力済</v>
      </c>
      <c r="AT28" s="547" t="str">
        <f t="shared" si="8"/>
        <v/>
      </c>
      <c r="AU28" s="547" t="str">
        <f t="shared" si="24"/>
        <v/>
      </c>
      <c r="AV28" s="548" t="str">
        <f t="shared" si="10"/>
        <v/>
      </c>
      <c r="AW28" s="548" t="str">
        <f t="shared" si="11"/>
        <v>入力済</v>
      </c>
      <c r="AX28" s="547" t="str">
        <f>IFERROR(VLOOKUP(K28,【参考】数式用!$AR$3:$AS$49,2, FALSE), "")</f>
        <v/>
      </c>
      <c r="AY28" s="548" t="str">
        <f t="shared" si="12"/>
        <v/>
      </c>
      <c r="AZ28" s="548" t="str">
        <f t="shared" si="13"/>
        <v>入力済</v>
      </c>
      <c r="BA28" s="547" t="str">
        <f>IFERROR(VLOOKUP(K28,【参考】数式用!$AX$3:$AY$56, 2, FALSE), "")</f>
        <v/>
      </c>
      <c r="BB28" s="548" t="str">
        <f t="shared" si="14"/>
        <v/>
      </c>
      <c r="BC28" s="648" t="str">
        <f t="shared" si="15"/>
        <v>入力済</v>
      </c>
      <c r="BD28" s="548" t="str">
        <f t="shared" si="17"/>
        <v/>
      </c>
      <c r="BE28" s="548" t="str">
        <f t="shared" si="0"/>
        <v/>
      </c>
      <c r="BH28" s="634" t="e">
        <f>VLOOKUP(K28,【参考】数式用!$A$2:$O$57,15,FALSE)</f>
        <v>#N/A</v>
      </c>
    </row>
    <row r="29" spans="1:60" s="550" customFormat="1" ht="109.9" customHeight="1" thickBot="1">
      <c r="A29" s="454">
        <v>18</v>
      </c>
      <c r="B29" s="922" t="str">
        <f>IF(基本情報入力シート!B57="","",基本情報入力シート!B57)</f>
        <v/>
      </c>
      <c r="C29" s="923"/>
      <c r="D29" s="923"/>
      <c r="E29" s="923"/>
      <c r="F29" s="924"/>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7"/>
      <c r="AK29" s="542" t="str">
        <f t="shared" si="1"/>
        <v/>
      </c>
      <c r="AL29" s="543" t="str">
        <f t="shared" si="2"/>
        <v/>
      </c>
      <c r="AM29" s="544"/>
      <c r="AN29" s="548" t="str">
        <f>IFERROR(VLOOKUP(K29,【参考】数式用!$A$2:$N$57,14,FALSE),"")</f>
        <v/>
      </c>
      <c r="AO29" s="548" t="str">
        <f t="shared" si="3"/>
        <v/>
      </c>
      <c r="AP29" s="547" t="str">
        <f t="shared" si="4"/>
        <v/>
      </c>
      <c r="AQ29" s="547" t="str">
        <f t="shared" si="5"/>
        <v>入力済</v>
      </c>
      <c r="AR29" s="548" t="str">
        <f t="shared" si="6"/>
        <v/>
      </c>
      <c r="AS29" s="547" t="str">
        <f t="shared" si="7"/>
        <v>入力済</v>
      </c>
      <c r="AT29" s="547" t="str">
        <f t="shared" si="8"/>
        <v/>
      </c>
      <c r="AU29" s="547" t="str">
        <f t="shared" si="24"/>
        <v/>
      </c>
      <c r="AV29" s="548" t="str">
        <f t="shared" si="10"/>
        <v/>
      </c>
      <c r="AW29" s="548" t="str">
        <f t="shared" si="11"/>
        <v>入力済</v>
      </c>
      <c r="AX29" s="547" t="str">
        <f>IFERROR(VLOOKUP(K29,【参考】数式用!$AR$3:$AS$49,2, FALSE), "")</f>
        <v/>
      </c>
      <c r="AY29" s="548" t="str">
        <f t="shared" si="12"/>
        <v/>
      </c>
      <c r="AZ29" s="548" t="str">
        <f t="shared" si="13"/>
        <v>入力済</v>
      </c>
      <c r="BA29" s="547" t="str">
        <f>IFERROR(VLOOKUP(K29,【参考】数式用!$AX$3:$AY$56, 2, FALSE), "")</f>
        <v/>
      </c>
      <c r="BB29" s="548" t="str">
        <f t="shared" si="14"/>
        <v/>
      </c>
      <c r="BC29" s="648" t="str">
        <f t="shared" si="15"/>
        <v>入力済</v>
      </c>
      <c r="BD29" s="548" t="str">
        <f t="shared" si="17"/>
        <v/>
      </c>
      <c r="BE29" s="548" t="str">
        <f t="shared" si="0"/>
        <v/>
      </c>
      <c r="BH29" s="634" t="e">
        <f>VLOOKUP(K29,【参考】数式用!$A$2:$O$57,15,FALSE)</f>
        <v>#N/A</v>
      </c>
    </row>
    <row r="30" spans="1:60" s="550" customFormat="1" ht="109.9" customHeight="1" thickBot="1">
      <c r="A30" s="454">
        <v>19</v>
      </c>
      <c r="B30" s="922" t="str">
        <f>IF(基本情報入力シート!B58="","",基本情報入力シート!B58)</f>
        <v/>
      </c>
      <c r="C30" s="923"/>
      <c r="D30" s="923"/>
      <c r="E30" s="923"/>
      <c r="F30" s="924"/>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7"/>
      <c r="AK30" s="542" t="str">
        <f t="shared" si="1"/>
        <v/>
      </c>
      <c r="AL30" s="543" t="str">
        <f t="shared" si="2"/>
        <v/>
      </c>
      <c r="AM30" s="544"/>
      <c r="AN30" s="548" t="str">
        <f>IFERROR(VLOOKUP(K30,【参考】数式用!$A$2:$N$57,14,FALSE),"")</f>
        <v/>
      </c>
      <c r="AO30" s="548" t="str">
        <f t="shared" si="3"/>
        <v/>
      </c>
      <c r="AP30" s="547" t="str">
        <f t="shared" si="4"/>
        <v/>
      </c>
      <c r="AQ30" s="547" t="str">
        <f t="shared" si="5"/>
        <v>入力済</v>
      </c>
      <c r="AR30" s="548" t="str">
        <f t="shared" si="6"/>
        <v/>
      </c>
      <c r="AS30" s="547" t="str">
        <f t="shared" si="7"/>
        <v>入力済</v>
      </c>
      <c r="AT30" s="547" t="str">
        <f t="shared" si="8"/>
        <v/>
      </c>
      <c r="AU30" s="547" t="str">
        <f t="shared" si="24"/>
        <v/>
      </c>
      <c r="AV30" s="548" t="str">
        <f t="shared" si="10"/>
        <v/>
      </c>
      <c r="AW30" s="548" t="str">
        <f t="shared" si="11"/>
        <v>入力済</v>
      </c>
      <c r="AX30" s="547" t="str">
        <f>IFERROR(VLOOKUP(K30,【参考】数式用!$AR$3:$AS$49,2, FALSE), "")</f>
        <v/>
      </c>
      <c r="AY30" s="548" t="str">
        <f t="shared" si="12"/>
        <v/>
      </c>
      <c r="AZ30" s="548" t="str">
        <f t="shared" si="13"/>
        <v>入力済</v>
      </c>
      <c r="BA30" s="547" t="str">
        <f>IFERROR(VLOOKUP(K30,【参考】数式用!$AX$3:$AY$56, 2, FALSE), "")</f>
        <v/>
      </c>
      <c r="BB30" s="548" t="str">
        <f t="shared" si="14"/>
        <v/>
      </c>
      <c r="BC30" s="648" t="str">
        <f t="shared" si="15"/>
        <v>入力済</v>
      </c>
      <c r="BD30" s="548" t="str">
        <f t="shared" si="17"/>
        <v/>
      </c>
      <c r="BE30" s="548" t="str">
        <f t="shared" si="0"/>
        <v/>
      </c>
      <c r="BH30" s="634" t="e">
        <f>VLOOKUP(K30,【参考】数式用!$A$2:$O$57,15,FALSE)</f>
        <v>#N/A</v>
      </c>
    </row>
    <row r="31" spans="1:60" s="550" customFormat="1" ht="109.9" customHeight="1" thickBot="1">
      <c r="A31" s="454">
        <v>20</v>
      </c>
      <c r="B31" s="922" t="str">
        <f>IF(基本情報入力シート!B59="","",基本情報入力シート!B59)</f>
        <v/>
      </c>
      <c r="C31" s="923"/>
      <c r="D31" s="923"/>
      <c r="E31" s="923"/>
      <c r="F31" s="924"/>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2" t="str">
        <f t="shared" si="1"/>
        <v/>
      </c>
      <c r="AL31" s="543" t="str">
        <f t="shared" si="2"/>
        <v/>
      </c>
      <c r="AM31" s="544"/>
      <c r="AN31" s="548" t="str">
        <f>IFERROR(VLOOKUP(K31,【参考】数式用!$A$2:$N$57,14,FALSE),"")</f>
        <v/>
      </c>
      <c r="AO31" s="548" t="str">
        <f t="shared" si="3"/>
        <v/>
      </c>
      <c r="AP31" s="547" t="str">
        <f t="shared" si="4"/>
        <v/>
      </c>
      <c r="AQ31" s="547" t="str">
        <f t="shared" si="5"/>
        <v>入力済</v>
      </c>
      <c r="AR31" s="548" t="str">
        <f t="shared" si="6"/>
        <v/>
      </c>
      <c r="AS31" s="547" t="str">
        <f t="shared" si="7"/>
        <v>入力済</v>
      </c>
      <c r="AT31" s="547" t="str">
        <f t="shared" si="8"/>
        <v/>
      </c>
      <c r="AU31" s="547" t="str">
        <f t="shared" si="24"/>
        <v/>
      </c>
      <c r="AV31" s="548" t="str">
        <f t="shared" si="10"/>
        <v/>
      </c>
      <c r="AW31" s="548" t="str">
        <f t="shared" si="11"/>
        <v>入力済</v>
      </c>
      <c r="AX31" s="547" t="str">
        <f>IFERROR(VLOOKUP(K31,【参考】数式用!$AR$3:$AS$49,2, FALSE), "")</f>
        <v/>
      </c>
      <c r="AY31" s="548" t="str">
        <f t="shared" si="12"/>
        <v/>
      </c>
      <c r="AZ31" s="548" t="str">
        <f t="shared" si="13"/>
        <v>入力済</v>
      </c>
      <c r="BA31" s="547" t="str">
        <f>IFERROR(VLOOKUP(K31,【参考】数式用!$AX$3:$AY$56, 2, FALSE), "")</f>
        <v/>
      </c>
      <c r="BB31" s="548" t="str">
        <f t="shared" si="14"/>
        <v/>
      </c>
      <c r="BC31" s="648" t="str">
        <f t="shared" si="15"/>
        <v>入力済</v>
      </c>
      <c r="BD31" s="548" t="str">
        <f t="shared" si="17"/>
        <v/>
      </c>
      <c r="BE31" s="548" t="str">
        <f t="shared" si="0"/>
        <v/>
      </c>
      <c r="BH31" s="634" t="e">
        <f>VLOOKUP(K31,【参考】数式用!$A$2:$O$57,15,FALSE)</f>
        <v>#N/A</v>
      </c>
    </row>
    <row r="32" spans="1:60" s="550" customFormat="1" ht="109.9" customHeight="1" thickBot="1">
      <c r="A32" s="454">
        <v>21</v>
      </c>
      <c r="B32" s="922" t="str">
        <f>IF(基本情報入力シート!B60="","",基本情報入力シート!B60)</f>
        <v/>
      </c>
      <c r="C32" s="923"/>
      <c r="D32" s="923"/>
      <c r="E32" s="923"/>
      <c r="F32" s="924"/>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2" t="str">
        <f t="shared" si="1"/>
        <v/>
      </c>
      <c r="AL32" s="543" t="str">
        <f t="shared" si="2"/>
        <v/>
      </c>
      <c r="AM32" s="544"/>
      <c r="AN32" s="548" t="str">
        <f>IFERROR(VLOOKUP(K32,【参考】数式用!$A$2:$N$57,14,FALSE),"")</f>
        <v/>
      </c>
      <c r="AO32" s="548" t="str">
        <f t="shared" si="3"/>
        <v/>
      </c>
      <c r="AP32" s="547" t="str">
        <f t="shared" si="4"/>
        <v/>
      </c>
      <c r="AQ32" s="547" t="str">
        <f t="shared" si="5"/>
        <v>入力済</v>
      </c>
      <c r="AR32" s="548" t="str">
        <f t="shared" si="6"/>
        <v/>
      </c>
      <c r="AS32" s="547" t="str">
        <f t="shared" si="7"/>
        <v>入力済</v>
      </c>
      <c r="AT32" s="547" t="str">
        <f t="shared" si="8"/>
        <v/>
      </c>
      <c r="AU32" s="547" t="str">
        <f t="shared" si="24"/>
        <v/>
      </c>
      <c r="AV32" s="548" t="str">
        <f t="shared" si="10"/>
        <v/>
      </c>
      <c r="AW32" s="548" t="str">
        <f t="shared" si="11"/>
        <v>入力済</v>
      </c>
      <c r="AX32" s="547" t="str">
        <f>IFERROR(VLOOKUP(K32,【参考】数式用!$AR$3:$AS$49,2, FALSE), "")</f>
        <v/>
      </c>
      <c r="AY32" s="548" t="str">
        <f t="shared" si="12"/>
        <v/>
      </c>
      <c r="AZ32" s="548" t="str">
        <f t="shared" si="13"/>
        <v>入力済</v>
      </c>
      <c r="BA32" s="547" t="str">
        <f>IFERROR(VLOOKUP(K32,【参考】数式用!$AX$3:$AY$56, 2, FALSE), "")</f>
        <v/>
      </c>
      <c r="BB32" s="548" t="str">
        <f t="shared" si="14"/>
        <v/>
      </c>
      <c r="BC32" s="648" t="str">
        <f t="shared" si="15"/>
        <v>入力済</v>
      </c>
      <c r="BD32" s="548" t="str">
        <f t="shared" si="17"/>
        <v/>
      </c>
      <c r="BE32" s="548" t="str">
        <f t="shared" si="0"/>
        <v/>
      </c>
      <c r="BH32" s="634" t="e">
        <f>VLOOKUP(K32,【参考】数式用!$A$2:$O$57,15,FALSE)</f>
        <v>#N/A</v>
      </c>
    </row>
    <row r="33" spans="1:67" s="550" customFormat="1" ht="109.9" customHeight="1" thickBot="1">
      <c r="A33" s="454">
        <v>22</v>
      </c>
      <c r="B33" s="922" t="str">
        <f>IF(基本情報入力シート!B61="","",基本情報入力シート!B61)</f>
        <v/>
      </c>
      <c r="C33" s="923"/>
      <c r="D33" s="923"/>
      <c r="E33" s="923"/>
      <c r="F33" s="924"/>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2" t="str">
        <f t="shared" si="1"/>
        <v/>
      </c>
      <c r="AL33" s="543" t="str">
        <f t="shared" si="2"/>
        <v/>
      </c>
      <c r="AM33" s="544"/>
      <c r="AN33" s="548" t="str">
        <f>IFERROR(VLOOKUP(K33,【参考】数式用!$A$2:$N$57,14,FALSE),"")</f>
        <v/>
      </c>
      <c r="AO33" s="548" t="str">
        <f t="shared" si="3"/>
        <v/>
      </c>
      <c r="AP33" s="547" t="str">
        <f t="shared" si="4"/>
        <v/>
      </c>
      <c r="AQ33" s="547" t="str">
        <f t="shared" si="5"/>
        <v>入力済</v>
      </c>
      <c r="AR33" s="548" t="str">
        <f t="shared" si="6"/>
        <v/>
      </c>
      <c r="AS33" s="547" t="str">
        <f t="shared" si="7"/>
        <v>入力済</v>
      </c>
      <c r="AT33" s="547" t="str">
        <f t="shared" si="8"/>
        <v/>
      </c>
      <c r="AU33" s="547" t="str">
        <f t="shared" si="24"/>
        <v/>
      </c>
      <c r="AV33" s="548" t="str">
        <f t="shared" si="10"/>
        <v/>
      </c>
      <c r="AW33" s="548" t="str">
        <f t="shared" si="11"/>
        <v>入力済</v>
      </c>
      <c r="AX33" s="547" t="str">
        <f>IFERROR(VLOOKUP(K33,【参考】数式用!$AR$3:$AS$49,2, FALSE), "")</f>
        <v/>
      </c>
      <c r="AY33" s="548" t="str">
        <f t="shared" si="12"/>
        <v/>
      </c>
      <c r="AZ33" s="548" t="str">
        <f t="shared" si="13"/>
        <v>入力済</v>
      </c>
      <c r="BA33" s="547" t="str">
        <f>IFERROR(VLOOKUP(K33,【参考】数式用!$AX$3:$AY$56, 2, FALSE), "")</f>
        <v/>
      </c>
      <c r="BB33" s="548" t="str">
        <f t="shared" si="14"/>
        <v/>
      </c>
      <c r="BC33" s="648" t="str">
        <f t="shared" si="15"/>
        <v>入力済</v>
      </c>
      <c r="BD33" s="548" t="str">
        <f t="shared" si="17"/>
        <v/>
      </c>
      <c r="BE33" s="548" t="str">
        <f t="shared" si="0"/>
        <v/>
      </c>
      <c r="BH33" s="634" t="e">
        <f>VLOOKUP(K33,【参考】数式用!$A$2:$O$57,15,FALSE)</f>
        <v>#N/A</v>
      </c>
    </row>
    <row r="34" spans="1:67" s="550" customFormat="1" ht="109.9" customHeight="1" thickBot="1">
      <c r="A34" s="454">
        <v>23</v>
      </c>
      <c r="B34" s="922" t="str">
        <f>IF(基本情報入力シート!B62="","",基本情報入力シート!B62)</f>
        <v/>
      </c>
      <c r="C34" s="923"/>
      <c r="D34" s="923"/>
      <c r="E34" s="923"/>
      <c r="F34" s="924"/>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2" t="str">
        <f t="shared" si="1"/>
        <v/>
      </c>
      <c r="AL34" s="543" t="str">
        <f t="shared" si="2"/>
        <v/>
      </c>
      <c r="AM34" s="544"/>
      <c r="AN34" s="548" t="str">
        <f>IFERROR(VLOOKUP(K34,【参考】数式用!$A$2:$N$57,14,FALSE),"")</f>
        <v/>
      </c>
      <c r="AO34" s="548" t="str">
        <f t="shared" si="3"/>
        <v/>
      </c>
      <c r="AP34" s="547" t="str">
        <f t="shared" si="4"/>
        <v/>
      </c>
      <c r="AQ34" s="547" t="str">
        <f t="shared" si="5"/>
        <v>入力済</v>
      </c>
      <c r="AR34" s="548" t="str">
        <f t="shared" si="6"/>
        <v/>
      </c>
      <c r="AS34" s="547" t="str">
        <f t="shared" si="7"/>
        <v>入力済</v>
      </c>
      <c r="AT34" s="547" t="str">
        <f t="shared" si="8"/>
        <v/>
      </c>
      <c r="AU34" s="547" t="str">
        <f t="shared" si="24"/>
        <v/>
      </c>
      <c r="AV34" s="548" t="str">
        <f t="shared" si="10"/>
        <v/>
      </c>
      <c r="AW34" s="548" t="str">
        <f t="shared" si="11"/>
        <v>入力済</v>
      </c>
      <c r="AX34" s="547" t="str">
        <f>IFERROR(VLOOKUP(K34,【参考】数式用!$AR$3:$AS$49,2, FALSE), "")</f>
        <v/>
      </c>
      <c r="AY34" s="548" t="str">
        <f t="shared" si="12"/>
        <v/>
      </c>
      <c r="AZ34" s="548" t="str">
        <f t="shared" si="13"/>
        <v>入力済</v>
      </c>
      <c r="BA34" s="547" t="str">
        <f>IFERROR(VLOOKUP(K34,【参考】数式用!$AX$3:$AY$56, 2, FALSE), "")</f>
        <v/>
      </c>
      <c r="BB34" s="548" t="str">
        <f t="shared" si="14"/>
        <v/>
      </c>
      <c r="BC34" s="648" t="str">
        <f t="shared" si="15"/>
        <v>入力済</v>
      </c>
      <c r="BD34" s="548" t="str">
        <f t="shared" si="17"/>
        <v/>
      </c>
      <c r="BE34" s="548" t="str">
        <f t="shared" si="0"/>
        <v/>
      </c>
      <c r="BH34" s="634" t="e">
        <f>VLOOKUP(K34,【参考】数式用!$A$2:$O$57,15,FALSE)</f>
        <v>#N/A</v>
      </c>
    </row>
    <row r="35" spans="1:67" s="550" customFormat="1" ht="109.9" customHeight="1" thickBot="1">
      <c r="A35" s="454">
        <v>24</v>
      </c>
      <c r="B35" s="922" t="str">
        <f>IF(基本情報入力シート!B63="","",基本情報入力シート!B63)</f>
        <v/>
      </c>
      <c r="C35" s="923"/>
      <c r="D35" s="923"/>
      <c r="E35" s="923"/>
      <c r="F35" s="924"/>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2" t="str">
        <f t="shared" si="1"/>
        <v/>
      </c>
      <c r="AL35" s="543" t="str">
        <f t="shared" si="2"/>
        <v/>
      </c>
      <c r="AM35" s="544"/>
      <c r="AN35" s="548" t="str">
        <f>IFERROR(VLOOKUP(K35,【参考】数式用!$A$2:$N$57,14,FALSE),"")</f>
        <v/>
      </c>
      <c r="AO35" s="548" t="str">
        <f t="shared" si="3"/>
        <v/>
      </c>
      <c r="AP35" s="547" t="str">
        <f t="shared" si="4"/>
        <v/>
      </c>
      <c r="AQ35" s="547" t="str">
        <f t="shared" si="5"/>
        <v>入力済</v>
      </c>
      <c r="AR35" s="548" t="str">
        <f t="shared" si="6"/>
        <v/>
      </c>
      <c r="AS35" s="547" t="str">
        <f t="shared" si="7"/>
        <v>入力済</v>
      </c>
      <c r="AT35" s="547" t="str">
        <f t="shared" si="8"/>
        <v/>
      </c>
      <c r="AU35" s="547" t="str">
        <f t="shared" si="24"/>
        <v/>
      </c>
      <c r="AV35" s="548" t="str">
        <f t="shared" si="10"/>
        <v/>
      </c>
      <c r="AW35" s="548" t="str">
        <f t="shared" si="11"/>
        <v>入力済</v>
      </c>
      <c r="AX35" s="547" t="str">
        <f>IFERROR(VLOOKUP(K35,【参考】数式用!$AR$3:$AS$49,2, FALSE), "")</f>
        <v/>
      </c>
      <c r="AY35" s="548" t="str">
        <f t="shared" si="12"/>
        <v/>
      </c>
      <c r="AZ35" s="548" t="str">
        <f t="shared" si="13"/>
        <v>入力済</v>
      </c>
      <c r="BA35" s="547" t="str">
        <f>IFERROR(VLOOKUP(K35,【参考】数式用!$AX$3:$AY$56, 2, FALSE), "")</f>
        <v/>
      </c>
      <c r="BB35" s="548" t="str">
        <f t="shared" si="14"/>
        <v/>
      </c>
      <c r="BC35" s="648" t="str">
        <f t="shared" si="15"/>
        <v>入力済</v>
      </c>
      <c r="BD35" s="548" t="str">
        <f t="shared" si="17"/>
        <v/>
      </c>
      <c r="BE35" s="548" t="str">
        <f t="shared" si="0"/>
        <v/>
      </c>
      <c r="BH35" s="634" t="e">
        <f>VLOOKUP(K35,【参考】数式用!$A$2:$O$57,15,FALSE)</f>
        <v>#N/A</v>
      </c>
    </row>
    <row r="36" spans="1:67" s="550" customFormat="1" ht="109.9" customHeight="1" thickBot="1">
      <c r="A36" s="454">
        <v>25</v>
      </c>
      <c r="B36" s="922" t="str">
        <f>IF(基本情報入力シート!B64="","",基本情報入力シート!B64)</f>
        <v/>
      </c>
      <c r="C36" s="923"/>
      <c r="D36" s="923"/>
      <c r="E36" s="923"/>
      <c r="F36" s="924"/>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2" t="str">
        <f t="shared" si="1"/>
        <v/>
      </c>
      <c r="AL36" s="543" t="str">
        <f t="shared" si="2"/>
        <v/>
      </c>
      <c r="AM36" s="544"/>
      <c r="AN36" s="548" t="str">
        <f>IFERROR(VLOOKUP(K36,【参考】数式用!$A$2:$N$57,14,FALSE),"")</f>
        <v/>
      </c>
      <c r="AO36" s="548" t="str">
        <f t="shared" si="3"/>
        <v/>
      </c>
      <c r="AP36" s="547" t="str">
        <f t="shared" si="4"/>
        <v/>
      </c>
      <c r="AQ36" s="547" t="str">
        <f t="shared" si="5"/>
        <v>入力済</v>
      </c>
      <c r="AR36" s="548" t="str">
        <f t="shared" si="6"/>
        <v/>
      </c>
      <c r="AS36" s="547" t="str">
        <f t="shared" si="7"/>
        <v>入力済</v>
      </c>
      <c r="AT36" s="547" t="str">
        <f t="shared" si="8"/>
        <v/>
      </c>
      <c r="AU36" s="547" t="str">
        <f t="shared" si="24"/>
        <v/>
      </c>
      <c r="AV36" s="548" t="str">
        <f t="shared" si="10"/>
        <v/>
      </c>
      <c r="AW36" s="548" t="str">
        <f t="shared" si="11"/>
        <v>入力済</v>
      </c>
      <c r="AX36" s="547" t="str">
        <f>IFERROR(VLOOKUP(K36,【参考】数式用!$AR$3:$AS$49,2, FALSE), "")</f>
        <v/>
      </c>
      <c r="AY36" s="548" t="str">
        <f t="shared" si="12"/>
        <v/>
      </c>
      <c r="AZ36" s="548" t="str">
        <f t="shared" si="13"/>
        <v>入力済</v>
      </c>
      <c r="BA36" s="547" t="str">
        <f>IFERROR(VLOOKUP(K36,【参考】数式用!$AX$3:$AY$56, 2, FALSE), "")</f>
        <v/>
      </c>
      <c r="BB36" s="548" t="str">
        <f t="shared" si="14"/>
        <v/>
      </c>
      <c r="BC36" s="648" t="str">
        <f t="shared" si="15"/>
        <v>入力済</v>
      </c>
      <c r="BD36" s="548" t="str">
        <f t="shared" si="17"/>
        <v/>
      </c>
      <c r="BE36" s="548" t="str">
        <f t="shared" si="0"/>
        <v/>
      </c>
      <c r="BH36" s="634" t="e">
        <f>VLOOKUP(K36,【参考】数式用!$A$2:$O$57,15,FALSE)</f>
        <v>#N/A</v>
      </c>
    </row>
    <row r="37" spans="1:67" s="550" customFormat="1" ht="109.9" customHeight="1" thickBot="1">
      <c r="A37" s="454">
        <v>26</v>
      </c>
      <c r="B37" s="922" t="str">
        <f>IF(基本情報入力シート!B65="","",基本情報入力シート!B65)</f>
        <v/>
      </c>
      <c r="C37" s="923"/>
      <c r="D37" s="923"/>
      <c r="E37" s="923"/>
      <c r="F37" s="924"/>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2" t="str">
        <f t="shared" si="1"/>
        <v/>
      </c>
      <c r="AL37" s="543" t="str">
        <f t="shared" si="2"/>
        <v/>
      </c>
      <c r="AM37" s="544"/>
      <c r="AN37" s="548" t="str">
        <f>IFERROR(VLOOKUP(K37,【参考】数式用!$A$2:$N$57,14,FALSE),"")</f>
        <v/>
      </c>
      <c r="AO37" s="548" t="str">
        <f t="shared" si="3"/>
        <v/>
      </c>
      <c r="AP37" s="547" t="str">
        <f t="shared" si="4"/>
        <v/>
      </c>
      <c r="AQ37" s="547" t="str">
        <f t="shared" si="5"/>
        <v>入力済</v>
      </c>
      <c r="AR37" s="548" t="str">
        <f t="shared" si="6"/>
        <v/>
      </c>
      <c r="AS37" s="547" t="str">
        <f t="shared" si="7"/>
        <v>入力済</v>
      </c>
      <c r="AT37" s="547" t="str">
        <f t="shared" si="8"/>
        <v/>
      </c>
      <c r="AU37" s="547" t="str">
        <f t="shared" si="24"/>
        <v/>
      </c>
      <c r="AV37" s="548" t="str">
        <f t="shared" si="10"/>
        <v/>
      </c>
      <c r="AW37" s="548" t="str">
        <f t="shared" si="11"/>
        <v>入力済</v>
      </c>
      <c r="AX37" s="547" t="str">
        <f>IFERROR(VLOOKUP(K37,【参考】数式用!$AR$3:$AS$49,2, FALSE), "")</f>
        <v/>
      </c>
      <c r="AY37" s="548" t="str">
        <f t="shared" si="12"/>
        <v/>
      </c>
      <c r="AZ37" s="548" t="str">
        <f t="shared" si="13"/>
        <v>入力済</v>
      </c>
      <c r="BA37" s="547" t="str">
        <f>IFERROR(VLOOKUP(K37,【参考】数式用!$AX$3:$AY$56, 2, FALSE), "")</f>
        <v/>
      </c>
      <c r="BB37" s="548" t="str">
        <f t="shared" si="14"/>
        <v/>
      </c>
      <c r="BC37" s="648" t="str">
        <f t="shared" si="15"/>
        <v>入力済</v>
      </c>
      <c r="BD37" s="548" t="str">
        <f t="shared" si="17"/>
        <v/>
      </c>
      <c r="BE37" s="548" t="str">
        <f t="shared" si="0"/>
        <v/>
      </c>
      <c r="BH37" s="634" t="e">
        <f>VLOOKUP(K37,【参考】数式用!$A$2:$O$57,15,FALSE)</f>
        <v>#N/A</v>
      </c>
    </row>
    <row r="38" spans="1:67" s="550" customFormat="1" ht="109.9" customHeight="1" thickBot="1">
      <c r="A38" s="454">
        <v>27</v>
      </c>
      <c r="B38" s="922" t="str">
        <f>IF(基本情報入力シート!B66="","",基本情報入力シート!B66)</f>
        <v/>
      </c>
      <c r="C38" s="923"/>
      <c r="D38" s="923"/>
      <c r="E38" s="923"/>
      <c r="F38" s="924"/>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2" t="str">
        <f t="shared" si="1"/>
        <v/>
      </c>
      <c r="AL38" s="543" t="str">
        <f t="shared" si="2"/>
        <v/>
      </c>
      <c r="AM38" s="544"/>
      <c r="AN38" s="548" t="str">
        <f>IFERROR(VLOOKUP(K38,【参考】数式用!$A$2:$N$57,14,FALSE),"")</f>
        <v/>
      </c>
      <c r="AO38" s="548" t="str">
        <f t="shared" si="3"/>
        <v/>
      </c>
      <c r="AP38" s="547" t="str">
        <f t="shared" si="4"/>
        <v/>
      </c>
      <c r="AQ38" s="547" t="str">
        <f t="shared" si="5"/>
        <v>入力済</v>
      </c>
      <c r="AR38" s="548" t="str">
        <f t="shared" si="6"/>
        <v/>
      </c>
      <c r="AS38" s="547" t="str">
        <f t="shared" si="7"/>
        <v>入力済</v>
      </c>
      <c r="AT38" s="547" t="str">
        <f t="shared" si="8"/>
        <v/>
      </c>
      <c r="AU38" s="547" t="str">
        <f t="shared" si="24"/>
        <v/>
      </c>
      <c r="AV38" s="548" t="str">
        <f t="shared" si="10"/>
        <v/>
      </c>
      <c r="AW38" s="548" t="str">
        <f t="shared" si="11"/>
        <v>入力済</v>
      </c>
      <c r="AX38" s="547" t="str">
        <f>IFERROR(VLOOKUP(K38,【参考】数式用!$AR$3:$AS$49,2, FALSE), "")</f>
        <v/>
      </c>
      <c r="AY38" s="548" t="str">
        <f t="shared" si="12"/>
        <v/>
      </c>
      <c r="AZ38" s="548" t="str">
        <f t="shared" si="13"/>
        <v>入力済</v>
      </c>
      <c r="BA38" s="547" t="str">
        <f>IFERROR(VLOOKUP(K38,【参考】数式用!$AX$3:$AY$56, 2, FALSE), "")</f>
        <v/>
      </c>
      <c r="BB38" s="548" t="str">
        <f t="shared" si="14"/>
        <v/>
      </c>
      <c r="BC38" s="648" t="str">
        <f t="shared" si="15"/>
        <v>入力済</v>
      </c>
      <c r="BD38" s="548" t="str">
        <f t="shared" si="17"/>
        <v/>
      </c>
      <c r="BE38" s="548" t="str">
        <f t="shared" si="0"/>
        <v/>
      </c>
      <c r="BH38" s="634" t="e">
        <f>VLOOKUP(K38,【参考】数式用!$A$2:$O$57,15,FALSE)</f>
        <v>#N/A</v>
      </c>
    </row>
    <row r="39" spans="1:67" s="550" customFormat="1" ht="109.9" customHeight="1" thickBot="1">
      <c r="A39" s="454">
        <v>28</v>
      </c>
      <c r="B39" s="922" t="str">
        <f>IF(基本情報入力シート!B67="","",基本情報入力シート!B67)</f>
        <v/>
      </c>
      <c r="C39" s="923"/>
      <c r="D39" s="923"/>
      <c r="E39" s="923"/>
      <c r="F39" s="924"/>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2" t="str">
        <f t="shared" si="1"/>
        <v/>
      </c>
      <c r="AL39" s="543" t="str">
        <f t="shared" si="2"/>
        <v/>
      </c>
      <c r="AM39" s="544"/>
      <c r="AN39" s="548" t="str">
        <f>IFERROR(VLOOKUP(K39,【参考】数式用!$A$2:$N$57,14,FALSE),"")</f>
        <v/>
      </c>
      <c r="AO39" s="548" t="str">
        <f t="shared" si="3"/>
        <v/>
      </c>
      <c r="AP39" s="547" t="str">
        <f t="shared" si="4"/>
        <v/>
      </c>
      <c r="AQ39" s="547" t="str">
        <f t="shared" si="5"/>
        <v>入力済</v>
      </c>
      <c r="AR39" s="548" t="str">
        <f t="shared" si="6"/>
        <v/>
      </c>
      <c r="AS39" s="547" t="str">
        <f t="shared" si="7"/>
        <v>入力済</v>
      </c>
      <c r="AT39" s="547" t="str">
        <f t="shared" si="8"/>
        <v/>
      </c>
      <c r="AU39" s="547" t="str">
        <f t="shared" si="24"/>
        <v/>
      </c>
      <c r="AV39" s="548" t="str">
        <f t="shared" si="10"/>
        <v/>
      </c>
      <c r="AW39" s="548" t="str">
        <f t="shared" si="11"/>
        <v>入力済</v>
      </c>
      <c r="AX39" s="547" t="str">
        <f>IFERROR(VLOOKUP(K39,【参考】数式用!$AR$3:$AS$49,2, FALSE), "")</f>
        <v/>
      </c>
      <c r="AY39" s="548" t="str">
        <f t="shared" si="12"/>
        <v/>
      </c>
      <c r="AZ39" s="548" t="str">
        <f t="shared" si="13"/>
        <v>入力済</v>
      </c>
      <c r="BA39" s="547" t="str">
        <f>IFERROR(VLOOKUP(K39,【参考】数式用!$AX$3:$AY$56, 2, FALSE), "")</f>
        <v/>
      </c>
      <c r="BB39" s="548" t="str">
        <f t="shared" si="14"/>
        <v/>
      </c>
      <c r="BC39" s="648" t="str">
        <f t="shared" si="15"/>
        <v>入力済</v>
      </c>
      <c r="BD39" s="548" t="str">
        <f t="shared" si="17"/>
        <v/>
      </c>
      <c r="BE39" s="548" t="str">
        <f t="shared" si="0"/>
        <v/>
      </c>
      <c r="BH39" s="634" t="e">
        <f>VLOOKUP(K39,【参考】数式用!$A$2:$O$57,15,FALSE)</f>
        <v>#N/A</v>
      </c>
    </row>
    <row r="40" spans="1:67" s="550" customFormat="1" ht="109.9" customHeight="1" thickBot="1">
      <c r="A40" s="454">
        <v>29</v>
      </c>
      <c r="B40" s="922" t="str">
        <f>IF(基本情報入力シート!B68="","",基本情報入力シート!B68)</f>
        <v/>
      </c>
      <c r="C40" s="923"/>
      <c r="D40" s="923"/>
      <c r="E40" s="923"/>
      <c r="F40" s="924"/>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2" t="str">
        <f t="shared" si="1"/>
        <v/>
      </c>
      <c r="AL40" s="543" t="str">
        <f t="shared" si="2"/>
        <v/>
      </c>
      <c r="AM40" s="544"/>
      <c r="AN40" s="548" t="str">
        <f>IFERROR(VLOOKUP(K40,【参考】数式用!$A$2:$N$57,14,FALSE),"")</f>
        <v/>
      </c>
      <c r="AO40" s="548" t="str">
        <f t="shared" si="3"/>
        <v/>
      </c>
      <c r="AP40" s="547" t="str">
        <f t="shared" si="4"/>
        <v/>
      </c>
      <c r="AQ40" s="547" t="str">
        <f t="shared" si="5"/>
        <v>入力済</v>
      </c>
      <c r="AR40" s="548" t="str">
        <f t="shared" si="6"/>
        <v/>
      </c>
      <c r="AS40" s="547" t="str">
        <f t="shared" si="7"/>
        <v>入力済</v>
      </c>
      <c r="AT40" s="547" t="str">
        <f t="shared" si="8"/>
        <v/>
      </c>
      <c r="AU40" s="547" t="str">
        <f t="shared" si="24"/>
        <v/>
      </c>
      <c r="AV40" s="548" t="str">
        <f t="shared" si="10"/>
        <v/>
      </c>
      <c r="AW40" s="548" t="str">
        <f t="shared" si="11"/>
        <v>入力済</v>
      </c>
      <c r="AX40" s="547" t="str">
        <f>IFERROR(VLOOKUP(K40,【参考】数式用!$AR$3:$AS$49,2, FALSE), "")</f>
        <v/>
      </c>
      <c r="AY40" s="548" t="str">
        <f t="shared" si="12"/>
        <v/>
      </c>
      <c r="AZ40" s="548" t="str">
        <f t="shared" si="13"/>
        <v>入力済</v>
      </c>
      <c r="BA40" s="547" t="str">
        <f>IFERROR(VLOOKUP(K40,【参考】数式用!$AX$3:$AY$56, 2, FALSE), "")</f>
        <v/>
      </c>
      <c r="BB40" s="548" t="str">
        <f t="shared" si="14"/>
        <v/>
      </c>
      <c r="BC40" s="648" t="str">
        <f t="shared" si="15"/>
        <v>入力済</v>
      </c>
      <c r="BD40" s="548" t="str">
        <f t="shared" si="17"/>
        <v/>
      </c>
      <c r="BE40" s="548" t="str">
        <f t="shared" si="0"/>
        <v/>
      </c>
      <c r="BH40" s="634" t="e">
        <f>VLOOKUP(K40,【参考】数式用!$A$2:$O$57,15,FALSE)</f>
        <v>#N/A</v>
      </c>
    </row>
    <row r="41" spans="1:67" s="517" customFormat="1" ht="109.9" customHeight="1" thickBot="1">
      <c r="A41" s="454">
        <v>30</v>
      </c>
      <c r="B41" s="922" t="str">
        <f>IF(基本情報入力シート!B69="","",基本情報入力シート!B69)</f>
        <v/>
      </c>
      <c r="C41" s="923"/>
      <c r="D41" s="923"/>
      <c r="E41" s="923"/>
      <c r="F41" s="924"/>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2" t="str">
        <f t="shared" si="1"/>
        <v/>
      </c>
      <c r="AL41" s="543" t="str">
        <f t="shared" si="2"/>
        <v/>
      </c>
      <c r="AM41" s="544"/>
      <c r="AN41" s="548" t="str">
        <f>IFERROR(VLOOKUP(K41,【参考】数式用!$A$2:$N$57,14,FALSE),"")</f>
        <v/>
      </c>
      <c r="AO41" s="548" t="str">
        <f t="shared" si="3"/>
        <v/>
      </c>
      <c r="AP41" s="547" t="str">
        <f t="shared" si="4"/>
        <v/>
      </c>
      <c r="AQ41" s="547" t="str">
        <f t="shared" si="5"/>
        <v>入力済</v>
      </c>
      <c r="AR41" s="548" t="str">
        <f t="shared" si="6"/>
        <v/>
      </c>
      <c r="AS41" s="547" t="str">
        <f t="shared" si="7"/>
        <v>入力済</v>
      </c>
      <c r="AT41" s="547" t="str">
        <f t="shared" si="8"/>
        <v/>
      </c>
      <c r="AU41" s="547" t="str">
        <f t="shared" si="24"/>
        <v/>
      </c>
      <c r="AV41" s="548" t="str">
        <f t="shared" si="10"/>
        <v/>
      </c>
      <c r="AW41" s="548" t="str">
        <f t="shared" si="11"/>
        <v>入力済</v>
      </c>
      <c r="AX41" s="547" t="str">
        <f>IFERROR(VLOOKUP(K41,【参考】数式用!$AR$3:$AS$49,2, FALSE), "")</f>
        <v/>
      </c>
      <c r="AY41" s="548" t="str">
        <f t="shared" si="12"/>
        <v/>
      </c>
      <c r="AZ41" s="548" t="str">
        <f t="shared" si="13"/>
        <v>入力済</v>
      </c>
      <c r="BA41" s="547" t="str">
        <f>IFERROR(VLOOKUP(K41,【参考】数式用!$AX$3:$AY$56, 2, FALSE), "")</f>
        <v/>
      </c>
      <c r="BB41" s="548" t="str">
        <f t="shared" si="14"/>
        <v/>
      </c>
      <c r="BC41" s="648" t="str">
        <f t="shared" si="15"/>
        <v>入力済</v>
      </c>
      <c r="BD41" s="548" t="str">
        <f t="shared" si="17"/>
        <v/>
      </c>
      <c r="BE41" s="548" t="str">
        <f t="shared" si="0"/>
        <v/>
      </c>
      <c r="BF41" s="515"/>
      <c r="BG41" s="515"/>
      <c r="BH41" s="634" t="e">
        <f>VLOOKUP(K41,【参考】数式用!$A$2:$O$57,15,FALSE)</f>
        <v>#N/A</v>
      </c>
      <c r="BI41" s="515"/>
      <c r="BJ41" s="515"/>
      <c r="BK41" s="515"/>
      <c r="BL41" s="515"/>
      <c r="BM41" s="515"/>
      <c r="BN41" s="515"/>
      <c r="BO41" s="516"/>
    </row>
    <row r="42" spans="1:67" s="517" customFormat="1" ht="109.9" customHeight="1" thickBot="1">
      <c r="A42" s="454">
        <v>31</v>
      </c>
      <c r="B42" s="922" t="str">
        <f>IF(基本情報入力シート!B70="","",基本情報入力シート!B70)</f>
        <v/>
      </c>
      <c r="C42" s="923"/>
      <c r="D42" s="923"/>
      <c r="E42" s="923"/>
      <c r="F42" s="924"/>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2" t="str">
        <f t="shared" si="1"/>
        <v/>
      </c>
      <c r="AL42" s="543" t="str">
        <f t="shared" si="2"/>
        <v/>
      </c>
      <c r="AM42" s="544"/>
      <c r="AN42" s="548" t="str">
        <f>IFERROR(VLOOKUP(K42,【参考】数式用!$A$2:$N$57,14,FALSE),"")</f>
        <v/>
      </c>
      <c r="AO42" s="548" t="str">
        <f t="shared" si="3"/>
        <v/>
      </c>
      <c r="AP42" s="547" t="str">
        <f t="shared" si="4"/>
        <v/>
      </c>
      <c r="AQ42" s="547" t="str">
        <f t="shared" si="5"/>
        <v>入力済</v>
      </c>
      <c r="AR42" s="548" t="str">
        <f t="shared" si="6"/>
        <v/>
      </c>
      <c r="AS42" s="547" t="str">
        <f t="shared" si="7"/>
        <v>入力済</v>
      </c>
      <c r="AT42" s="547" t="str">
        <f t="shared" si="8"/>
        <v/>
      </c>
      <c r="AU42" s="547" t="str">
        <f t="shared" si="24"/>
        <v/>
      </c>
      <c r="AV42" s="548" t="str">
        <f t="shared" si="10"/>
        <v/>
      </c>
      <c r="AW42" s="548" t="str">
        <f t="shared" si="11"/>
        <v>入力済</v>
      </c>
      <c r="AX42" s="547" t="str">
        <f>IFERROR(VLOOKUP(K42,【参考】数式用!$AR$3:$AS$49,2, FALSE), "")</f>
        <v/>
      </c>
      <c r="AY42" s="548" t="str">
        <f t="shared" si="12"/>
        <v/>
      </c>
      <c r="AZ42" s="548" t="str">
        <f t="shared" si="13"/>
        <v>入力済</v>
      </c>
      <c r="BA42" s="547" t="str">
        <f>IFERROR(VLOOKUP(K42,【参考】数式用!$AX$3:$AY$56, 2, FALSE), "")</f>
        <v/>
      </c>
      <c r="BB42" s="548" t="str">
        <f t="shared" si="14"/>
        <v/>
      </c>
      <c r="BC42" s="648" t="str">
        <f t="shared" si="15"/>
        <v>入力済</v>
      </c>
      <c r="BD42" s="548" t="str">
        <f t="shared" si="17"/>
        <v/>
      </c>
      <c r="BE42" s="548" t="str">
        <f t="shared" si="0"/>
        <v/>
      </c>
      <c r="BF42" s="515"/>
      <c r="BG42" s="515"/>
      <c r="BH42" s="634" t="e">
        <f>VLOOKUP(K42,【参考】数式用!$A$2:$O$57,15,FALSE)</f>
        <v>#N/A</v>
      </c>
      <c r="BI42" s="515"/>
      <c r="BJ42" s="515"/>
      <c r="BK42" s="515"/>
      <c r="BL42" s="515"/>
      <c r="BM42" s="515"/>
      <c r="BN42" s="515"/>
      <c r="BO42" s="516"/>
    </row>
    <row r="43" spans="1:67" s="517" customFormat="1" ht="109.9" customHeight="1" thickBot="1">
      <c r="A43" s="454">
        <v>32</v>
      </c>
      <c r="B43" s="922" t="str">
        <f>IF(基本情報入力シート!B71="","",基本情報入力シート!B71)</f>
        <v/>
      </c>
      <c r="C43" s="923"/>
      <c r="D43" s="923"/>
      <c r="E43" s="923"/>
      <c r="F43" s="924"/>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2" t="str">
        <f t="shared" si="1"/>
        <v/>
      </c>
      <c r="AL43" s="543" t="str">
        <f t="shared" si="2"/>
        <v/>
      </c>
      <c r="AM43" s="544"/>
      <c r="AN43" s="548" t="str">
        <f>IFERROR(VLOOKUP(K43,【参考】数式用!$A$2:$N$57,14,FALSE),"")</f>
        <v/>
      </c>
      <c r="AO43" s="548" t="str">
        <f t="shared" si="3"/>
        <v/>
      </c>
      <c r="AP43" s="547" t="str">
        <f t="shared" si="4"/>
        <v/>
      </c>
      <c r="AQ43" s="547" t="str">
        <f t="shared" si="5"/>
        <v>入力済</v>
      </c>
      <c r="AR43" s="548" t="str">
        <f t="shared" si="6"/>
        <v/>
      </c>
      <c r="AS43" s="547" t="str">
        <f t="shared" si="7"/>
        <v>入力済</v>
      </c>
      <c r="AT43" s="547" t="str">
        <f t="shared" si="8"/>
        <v/>
      </c>
      <c r="AU43" s="547" t="str">
        <f t="shared" si="24"/>
        <v/>
      </c>
      <c r="AV43" s="548" t="str">
        <f t="shared" si="10"/>
        <v/>
      </c>
      <c r="AW43" s="548" t="str">
        <f t="shared" si="11"/>
        <v>入力済</v>
      </c>
      <c r="AX43" s="547" t="str">
        <f>IFERROR(VLOOKUP(K43,【参考】数式用!$AR$3:$AS$49,2, FALSE), "")</f>
        <v/>
      </c>
      <c r="AY43" s="548" t="str">
        <f t="shared" si="12"/>
        <v/>
      </c>
      <c r="AZ43" s="548" t="str">
        <f t="shared" si="13"/>
        <v>入力済</v>
      </c>
      <c r="BA43" s="547" t="str">
        <f>IFERROR(VLOOKUP(K43,【参考】数式用!$AX$3:$AY$56, 2, FALSE), "")</f>
        <v/>
      </c>
      <c r="BB43" s="548" t="str">
        <f t="shared" si="14"/>
        <v/>
      </c>
      <c r="BC43" s="648" t="str">
        <f t="shared" si="15"/>
        <v>入力済</v>
      </c>
      <c r="BD43" s="548" t="str">
        <f t="shared" si="17"/>
        <v/>
      </c>
      <c r="BE43" s="548" t="str">
        <f t="shared" si="0"/>
        <v/>
      </c>
      <c r="BF43" s="515"/>
      <c r="BG43" s="515"/>
      <c r="BH43" s="634" t="e">
        <f>VLOOKUP(K43,【参考】数式用!$A$2:$O$57,15,FALSE)</f>
        <v>#N/A</v>
      </c>
      <c r="BI43" s="515"/>
      <c r="BJ43" s="515"/>
      <c r="BK43" s="515"/>
      <c r="BL43" s="515"/>
      <c r="BM43" s="515"/>
      <c r="BN43" s="515"/>
      <c r="BO43" s="516"/>
    </row>
    <row r="44" spans="1:67" s="517" customFormat="1" ht="109.9" customHeight="1" thickBot="1">
      <c r="A44" s="454">
        <v>33</v>
      </c>
      <c r="B44" s="922" t="str">
        <f>IF(基本情報入力シート!B72="","",基本情報入力シート!B72)</f>
        <v/>
      </c>
      <c r="C44" s="923"/>
      <c r="D44" s="923"/>
      <c r="E44" s="923"/>
      <c r="F44" s="924"/>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2" t="str">
        <f t="shared" si="1"/>
        <v/>
      </c>
      <c r="AL44" s="543" t="str">
        <f t="shared" si="2"/>
        <v/>
      </c>
      <c r="AM44" s="544"/>
      <c r="AN44" s="548" t="str">
        <f>IFERROR(VLOOKUP(K44,【参考】数式用!$A$2:$N$57,14,FALSE),"")</f>
        <v/>
      </c>
      <c r="AO44" s="548" t="str">
        <f t="shared" si="3"/>
        <v/>
      </c>
      <c r="AP44" s="547" t="str">
        <f t="shared" si="4"/>
        <v/>
      </c>
      <c r="AQ44" s="547" t="str">
        <f t="shared" si="5"/>
        <v>入力済</v>
      </c>
      <c r="AR44" s="548" t="str">
        <f t="shared" si="6"/>
        <v/>
      </c>
      <c r="AS44" s="547" t="str">
        <f t="shared" si="7"/>
        <v>入力済</v>
      </c>
      <c r="AT44" s="547" t="str">
        <f t="shared" si="8"/>
        <v/>
      </c>
      <c r="AU44" s="547" t="str">
        <f t="shared" si="24"/>
        <v/>
      </c>
      <c r="AV44" s="548" t="str">
        <f t="shared" si="10"/>
        <v/>
      </c>
      <c r="AW44" s="548" t="str">
        <f t="shared" si="11"/>
        <v>入力済</v>
      </c>
      <c r="AX44" s="547" t="str">
        <f>IFERROR(VLOOKUP(K44,【参考】数式用!$AR$3:$AS$49,2, FALSE), "")</f>
        <v/>
      </c>
      <c r="AY44" s="548" t="str">
        <f t="shared" si="12"/>
        <v/>
      </c>
      <c r="AZ44" s="548" t="str">
        <f t="shared" si="13"/>
        <v>入力済</v>
      </c>
      <c r="BA44" s="547" t="str">
        <f>IFERROR(VLOOKUP(K44,【参考】数式用!$AX$3:$AY$56, 2, FALSE), "")</f>
        <v/>
      </c>
      <c r="BB44" s="548" t="str">
        <f t="shared" ref="BB44:BB75" si="25">IF(COUNTIF(AE44:AH44,"*令和８年度特例要件を*")&gt;0,"AJ列に色付け","")</f>
        <v/>
      </c>
      <c r="BC44" s="648" t="str">
        <f t="shared" si="15"/>
        <v>入力済</v>
      </c>
      <c r="BD44" s="548" t="str">
        <f t="shared" si="17"/>
        <v/>
      </c>
      <c r="BE44" s="548" t="str">
        <f t="shared" ref="BE44:BE77" si="26">G44</f>
        <v/>
      </c>
      <c r="BF44" s="515"/>
      <c r="BG44" s="515"/>
      <c r="BH44" s="634" t="e">
        <f>VLOOKUP(K44,【参考】数式用!$A$2:$O$57,15,FALSE)</f>
        <v>#N/A</v>
      </c>
      <c r="BI44" s="515"/>
      <c r="BJ44" s="515"/>
      <c r="BK44" s="515"/>
      <c r="BL44" s="515"/>
      <c r="BM44" s="515"/>
      <c r="BN44" s="515"/>
      <c r="BO44" s="516"/>
    </row>
    <row r="45" spans="1:67" s="517" customFormat="1" ht="109.9" customHeight="1" thickBot="1">
      <c r="A45" s="454">
        <v>34</v>
      </c>
      <c r="B45" s="922" t="str">
        <f>IF(基本情報入力シート!B73="","",基本情報入力シート!B73)</f>
        <v/>
      </c>
      <c r="C45" s="923"/>
      <c r="D45" s="923"/>
      <c r="E45" s="923"/>
      <c r="F45" s="924"/>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2" t="str">
        <f t="shared" si="1"/>
        <v/>
      </c>
      <c r="AL45" s="543" t="str">
        <f t="shared" si="2"/>
        <v/>
      </c>
      <c r="AM45" s="544"/>
      <c r="AN45" s="548" t="str">
        <f>IFERROR(VLOOKUP(K45,【参考】数式用!$A$2:$N$57,14,FALSE),"")</f>
        <v/>
      </c>
      <c r="AO45" s="548" t="str">
        <f t="shared" si="3"/>
        <v/>
      </c>
      <c r="AP45" s="547" t="str">
        <f t="shared" si="4"/>
        <v/>
      </c>
      <c r="AQ45" s="547" t="str">
        <f t="shared" si="5"/>
        <v>入力済</v>
      </c>
      <c r="AR45" s="548" t="str">
        <f t="shared" si="6"/>
        <v/>
      </c>
      <c r="AS45" s="547" t="str">
        <f t="shared" si="7"/>
        <v>入力済</v>
      </c>
      <c r="AT45" s="547" t="str">
        <f t="shared" si="8"/>
        <v/>
      </c>
      <c r="AU45" s="547" t="str">
        <f t="shared" si="24"/>
        <v/>
      </c>
      <c r="AV45" s="548" t="str">
        <f t="shared" si="10"/>
        <v/>
      </c>
      <c r="AW45" s="548" t="str">
        <f t="shared" si="11"/>
        <v>入力済</v>
      </c>
      <c r="AX45" s="547" t="str">
        <f>IFERROR(VLOOKUP(K45,【参考】数式用!$AR$3:$AS$49,2, FALSE), "")</f>
        <v/>
      </c>
      <c r="AY45" s="548" t="str">
        <f t="shared" si="12"/>
        <v/>
      </c>
      <c r="AZ45" s="548" t="str">
        <f t="shared" si="13"/>
        <v>入力済</v>
      </c>
      <c r="BA45" s="547" t="str">
        <f>IFERROR(VLOOKUP(K45,【参考】数式用!$AX$3:$AY$56, 2, FALSE), "")</f>
        <v/>
      </c>
      <c r="BB45" s="548" t="str">
        <f t="shared" si="25"/>
        <v/>
      </c>
      <c r="BC45" s="648" t="str">
        <f t="shared" si="15"/>
        <v>入力済</v>
      </c>
      <c r="BD45" s="548" t="str">
        <f t="shared" si="17"/>
        <v/>
      </c>
      <c r="BE45" s="548" t="str">
        <f t="shared" si="26"/>
        <v/>
      </c>
      <c r="BF45" s="515"/>
      <c r="BG45" s="515"/>
      <c r="BH45" s="634" t="e">
        <f>VLOOKUP(K45,【参考】数式用!$A$2:$O$57,15,FALSE)</f>
        <v>#N/A</v>
      </c>
      <c r="BI45" s="515"/>
      <c r="BJ45" s="515"/>
      <c r="BK45" s="515"/>
      <c r="BL45" s="515"/>
      <c r="BM45" s="515"/>
      <c r="BN45" s="515"/>
      <c r="BO45" s="516"/>
    </row>
    <row r="46" spans="1:67" s="517" customFormat="1" ht="109.9" customHeight="1" thickBot="1">
      <c r="A46" s="454">
        <v>35</v>
      </c>
      <c r="B46" s="922" t="str">
        <f>IF(基本情報入力シート!B74="","",基本情報入力シート!B74)</f>
        <v/>
      </c>
      <c r="C46" s="923"/>
      <c r="D46" s="923"/>
      <c r="E46" s="923"/>
      <c r="F46" s="924"/>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2" t="str">
        <f t="shared" si="1"/>
        <v/>
      </c>
      <c r="AL46" s="543" t="str">
        <f t="shared" si="2"/>
        <v/>
      </c>
      <c r="AM46" s="544"/>
      <c r="AN46" s="548" t="str">
        <f>IFERROR(VLOOKUP(K46,【参考】数式用!$A$2:$N$57,14,FALSE),"")</f>
        <v/>
      </c>
      <c r="AO46" s="548" t="str">
        <f t="shared" si="3"/>
        <v/>
      </c>
      <c r="AP46" s="547" t="str">
        <f t="shared" si="4"/>
        <v/>
      </c>
      <c r="AQ46" s="547" t="str">
        <f t="shared" si="5"/>
        <v>入力済</v>
      </c>
      <c r="AR46" s="548" t="str">
        <f t="shared" si="6"/>
        <v/>
      </c>
      <c r="AS46" s="547" t="str">
        <f t="shared" si="7"/>
        <v>入力済</v>
      </c>
      <c r="AT46" s="547" t="str">
        <f t="shared" si="8"/>
        <v/>
      </c>
      <c r="AU46" s="547" t="str">
        <f t="shared" si="24"/>
        <v/>
      </c>
      <c r="AV46" s="548" t="str">
        <f t="shared" si="10"/>
        <v/>
      </c>
      <c r="AW46" s="548" t="str">
        <f t="shared" si="11"/>
        <v>入力済</v>
      </c>
      <c r="AX46" s="547" t="str">
        <f>IFERROR(VLOOKUP(K46,【参考】数式用!$AR$3:$AS$49,2, FALSE), "")</f>
        <v/>
      </c>
      <c r="AY46" s="548" t="str">
        <f t="shared" si="12"/>
        <v/>
      </c>
      <c r="AZ46" s="548" t="str">
        <f t="shared" si="13"/>
        <v>入力済</v>
      </c>
      <c r="BA46" s="547" t="str">
        <f>IFERROR(VLOOKUP(K46,【参考】数式用!$AX$3:$AY$56, 2, FALSE), "")</f>
        <v/>
      </c>
      <c r="BB46" s="548" t="str">
        <f t="shared" si="25"/>
        <v/>
      </c>
      <c r="BC46" s="648" t="str">
        <f t="shared" si="15"/>
        <v>入力済</v>
      </c>
      <c r="BD46" s="548" t="str">
        <f t="shared" si="17"/>
        <v/>
      </c>
      <c r="BE46" s="548" t="str">
        <f t="shared" si="26"/>
        <v/>
      </c>
      <c r="BF46" s="515"/>
      <c r="BG46" s="515"/>
      <c r="BH46" s="634" t="e">
        <f>VLOOKUP(K46,【参考】数式用!$A$2:$O$57,15,FALSE)</f>
        <v>#N/A</v>
      </c>
      <c r="BI46" s="515"/>
      <c r="BJ46" s="515"/>
      <c r="BK46" s="515"/>
      <c r="BL46" s="515"/>
      <c r="BM46" s="515"/>
      <c r="BN46" s="515"/>
      <c r="BO46" s="516"/>
    </row>
    <row r="47" spans="1:67" s="517" customFormat="1" ht="109.9" customHeight="1" thickBot="1">
      <c r="A47" s="454">
        <v>36</v>
      </c>
      <c r="B47" s="922" t="str">
        <f>IF(基本情報入力シート!B75="","",基本情報入力シート!B75)</f>
        <v/>
      </c>
      <c r="C47" s="923"/>
      <c r="D47" s="923"/>
      <c r="E47" s="923"/>
      <c r="F47" s="924"/>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2" t="str">
        <f t="shared" si="1"/>
        <v/>
      </c>
      <c r="AL47" s="543" t="str">
        <f t="shared" si="2"/>
        <v/>
      </c>
      <c r="AM47" s="544"/>
      <c r="AN47" s="548" t="str">
        <f>IFERROR(VLOOKUP(K47,【参考】数式用!$A$2:$N$57,14,FALSE),"")</f>
        <v/>
      </c>
      <c r="AO47" s="548" t="str">
        <f t="shared" si="3"/>
        <v/>
      </c>
      <c r="AP47" s="547" t="str">
        <f t="shared" si="4"/>
        <v/>
      </c>
      <c r="AQ47" s="547" t="str">
        <f t="shared" si="5"/>
        <v>入力済</v>
      </c>
      <c r="AR47" s="548" t="str">
        <f t="shared" si="6"/>
        <v/>
      </c>
      <c r="AS47" s="547" t="str">
        <f t="shared" si="7"/>
        <v>入力済</v>
      </c>
      <c r="AT47" s="547" t="str">
        <f t="shared" si="8"/>
        <v/>
      </c>
      <c r="AU47" s="547" t="str">
        <f t="shared" si="24"/>
        <v/>
      </c>
      <c r="AV47" s="548" t="str">
        <f t="shared" si="10"/>
        <v/>
      </c>
      <c r="AW47" s="548" t="str">
        <f t="shared" si="11"/>
        <v>入力済</v>
      </c>
      <c r="AX47" s="547" t="str">
        <f>IFERROR(VLOOKUP(K47,【参考】数式用!$AR$3:$AS$49,2, FALSE), "")</f>
        <v/>
      </c>
      <c r="AY47" s="548" t="str">
        <f t="shared" si="12"/>
        <v/>
      </c>
      <c r="AZ47" s="548" t="str">
        <f t="shared" si="13"/>
        <v>入力済</v>
      </c>
      <c r="BA47" s="547" t="str">
        <f>IFERROR(VLOOKUP(K47,【参考】数式用!$AX$3:$AY$56, 2, FALSE), "")</f>
        <v/>
      </c>
      <c r="BB47" s="548" t="str">
        <f t="shared" si="25"/>
        <v/>
      </c>
      <c r="BC47" s="648" t="str">
        <f t="shared" si="15"/>
        <v>入力済</v>
      </c>
      <c r="BD47" s="548" t="str">
        <f t="shared" si="17"/>
        <v/>
      </c>
      <c r="BE47" s="548" t="str">
        <f t="shared" si="26"/>
        <v/>
      </c>
      <c r="BF47" s="515"/>
      <c r="BG47" s="515"/>
      <c r="BH47" s="634" t="e">
        <f>VLOOKUP(K47,【参考】数式用!$A$2:$O$57,15,FALSE)</f>
        <v>#N/A</v>
      </c>
      <c r="BI47" s="515"/>
      <c r="BJ47" s="515"/>
      <c r="BK47" s="515"/>
      <c r="BL47" s="515"/>
      <c r="BM47" s="515"/>
      <c r="BN47" s="515"/>
      <c r="BO47" s="516"/>
    </row>
    <row r="48" spans="1:67" s="517" customFormat="1" ht="109.9" customHeight="1" thickBot="1">
      <c r="A48" s="454">
        <v>37</v>
      </c>
      <c r="B48" s="922" t="str">
        <f>IF(基本情報入力シート!B76="","",基本情報入力シート!B76)</f>
        <v/>
      </c>
      <c r="C48" s="923"/>
      <c r="D48" s="923"/>
      <c r="E48" s="923"/>
      <c r="F48" s="924"/>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2" t="str">
        <f t="shared" si="1"/>
        <v/>
      </c>
      <c r="AL48" s="543" t="str">
        <f t="shared" si="2"/>
        <v/>
      </c>
      <c r="AM48" s="544"/>
      <c r="AN48" s="548" t="str">
        <f>IFERROR(VLOOKUP(K48,【参考】数式用!$A$2:$N$57,14,FALSE),"")</f>
        <v/>
      </c>
      <c r="AO48" s="548" t="str">
        <f t="shared" si="3"/>
        <v/>
      </c>
      <c r="AP48" s="547" t="str">
        <f t="shared" si="4"/>
        <v/>
      </c>
      <c r="AQ48" s="547" t="str">
        <f t="shared" si="5"/>
        <v>入力済</v>
      </c>
      <c r="AR48" s="548" t="str">
        <f t="shared" si="6"/>
        <v/>
      </c>
      <c r="AS48" s="547" t="str">
        <f t="shared" si="7"/>
        <v>入力済</v>
      </c>
      <c r="AT48" s="547" t="str">
        <f t="shared" si="8"/>
        <v/>
      </c>
      <c r="AU48" s="547" t="str">
        <f t="shared" si="24"/>
        <v/>
      </c>
      <c r="AV48" s="548" t="str">
        <f t="shared" si="10"/>
        <v/>
      </c>
      <c r="AW48" s="548" t="str">
        <f t="shared" si="11"/>
        <v>入力済</v>
      </c>
      <c r="AX48" s="547" t="str">
        <f>IFERROR(VLOOKUP(K48,【参考】数式用!$AR$3:$AS$49,2, FALSE), "")</f>
        <v/>
      </c>
      <c r="AY48" s="548" t="str">
        <f t="shared" si="12"/>
        <v/>
      </c>
      <c r="AZ48" s="548" t="str">
        <f t="shared" si="13"/>
        <v>入力済</v>
      </c>
      <c r="BA48" s="547" t="str">
        <f>IFERROR(VLOOKUP(K48,【参考】数式用!$AX$3:$AY$56, 2, FALSE), "")</f>
        <v/>
      </c>
      <c r="BB48" s="548" t="str">
        <f t="shared" si="25"/>
        <v/>
      </c>
      <c r="BC48" s="648" t="str">
        <f t="shared" si="15"/>
        <v>入力済</v>
      </c>
      <c r="BD48" s="548" t="str">
        <f t="shared" si="17"/>
        <v/>
      </c>
      <c r="BE48" s="548" t="str">
        <f t="shared" si="26"/>
        <v/>
      </c>
      <c r="BF48" s="515"/>
      <c r="BG48" s="515"/>
      <c r="BH48" s="634" t="e">
        <f>VLOOKUP(K48,【参考】数式用!$A$2:$O$57,15,FALSE)</f>
        <v>#N/A</v>
      </c>
      <c r="BI48" s="515"/>
      <c r="BJ48" s="515"/>
      <c r="BK48" s="515"/>
      <c r="BL48" s="515"/>
      <c r="BM48" s="515"/>
      <c r="BN48" s="515"/>
      <c r="BO48" s="516"/>
    </row>
    <row r="49" spans="1:67" s="517" customFormat="1" ht="109.9" customHeight="1" thickBot="1">
      <c r="A49" s="454">
        <v>38</v>
      </c>
      <c r="B49" s="922" t="str">
        <f>IF(基本情報入力シート!B77="","",基本情報入力シート!B77)</f>
        <v/>
      </c>
      <c r="C49" s="923"/>
      <c r="D49" s="923"/>
      <c r="E49" s="923"/>
      <c r="F49" s="924"/>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2" t="str">
        <f t="shared" si="1"/>
        <v/>
      </c>
      <c r="AL49" s="543" t="str">
        <f t="shared" si="2"/>
        <v/>
      </c>
      <c r="AM49" s="544"/>
      <c r="AN49" s="548" t="str">
        <f>IFERROR(VLOOKUP(K49,【参考】数式用!$A$2:$N$57,14,FALSE),"")</f>
        <v/>
      </c>
      <c r="AO49" s="548" t="str">
        <f t="shared" si="3"/>
        <v/>
      </c>
      <c r="AP49" s="547" t="str">
        <f t="shared" si="4"/>
        <v/>
      </c>
      <c r="AQ49" s="547" t="str">
        <f t="shared" si="5"/>
        <v>入力済</v>
      </c>
      <c r="AR49" s="548" t="str">
        <f t="shared" si="6"/>
        <v/>
      </c>
      <c r="AS49" s="547" t="str">
        <f t="shared" si="7"/>
        <v>入力済</v>
      </c>
      <c r="AT49" s="547" t="str">
        <f t="shared" si="8"/>
        <v/>
      </c>
      <c r="AU49" s="547" t="str">
        <f t="shared" si="24"/>
        <v/>
      </c>
      <c r="AV49" s="548" t="str">
        <f t="shared" si="10"/>
        <v/>
      </c>
      <c r="AW49" s="548" t="str">
        <f t="shared" si="11"/>
        <v>入力済</v>
      </c>
      <c r="AX49" s="547" t="str">
        <f>IFERROR(VLOOKUP(K49,【参考】数式用!$AR$3:$AS$49,2, FALSE), "")</f>
        <v/>
      </c>
      <c r="AY49" s="548" t="str">
        <f t="shared" si="12"/>
        <v/>
      </c>
      <c r="AZ49" s="548" t="str">
        <f t="shared" si="13"/>
        <v>入力済</v>
      </c>
      <c r="BA49" s="547" t="str">
        <f>IFERROR(VLOOKUP(K49,【参考】数式用!$AX$3:$AY$56, 2, FALSE), "")</f>
        <v/>
      </c>
      <c r="BB49" s="548" t="str">
        <f t="shared" si="25"/>
        <v/>
      </c>
      <c r="BC49" s="648" t="str">
        <f t="shared" si="15"/>
        <v>入力済</v>
      </c>
      <c r="BD49" s="548" t="str">
        <f t="shared" si="17"/>
        <v/>
      </c>
      <c r="BE49" s="548" t="str">
        <f t="shared" si="26"/>
        <v/>
      </c>
      <c r="BF49" s="515"/>
      <c r="BG49" s="515"/>
      <c r="BH49" s="634" t="e">
        <f>VLOOKUP(K49,【参考】数式用!$A$2:$O$57,15,FALSE)</f>
        <v>#N/A</v>
      </c>
      <c r="BI49" s="515"/>
      <c r="BJ49" s="515"/>
      <c r="BK49" s="515"/>
      <c r="BL49" s="515"/>
      <c r="BM49" s="515"/>
      <c r="BN49" s="515"/>
      <c r="BO49" s="516"/>
    </row>
    <row r="50" spans="1:67" s="517" customFormat="1" ht="109.9" customHeight="1" thickBot="1">
      <c r="A50" s="454">
        <v>39</v>
      </c>
      <c r="B50" s="922" t="str">
        <f>IF(基本情報入力シート!B78="","",基本情報入力シート!B78)</f>
        <v/>
      </c>
      <c r="C50" s="923"/>
      <c r="D50" s="923"/>
      <c r="E50" s="923"/>
      <c r="F50" s="924"/>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2" t="str">
        <f t="shared" si="1"/>
        <v/>
      </c>
      <c r="AL50" s="543" t="str">
        <f t="shared" si="2"/>
        <v/>
      </c>
      <c r="AM50" s="544"/>
      <c r="AN50" s="548" t="str">
        <f>IFERROR(VLOOKUP(K50,【参考】数式用!$A$2:$N$57,14,FALSE),"")</f>
        <v/>
      </c>
      <c r="AO50" s="548" t="str">
        <f t="shared" si="3"/>
        <v/>
      </c>
      <c r="AP50" s="547" t="str">
        <f t="shared" si="4"/>
        <v/>
      </c>
      <c r="AQ50" s="547" t="str">
        <f t="shared" si="5"/>
        <v>入力済</v>
      </c>
      <c r="AR50" s="548" t="str">
        <f t="shared" si="6"/>
        <v/>
      </c>
      <c r="AS50" s="547" t="str">
        <f t="shared" si="7"/>
        <v>入力済</v>
      </c>
      <c r="AT50" s="547" t="str">
        <f t="shared" si="8"/>
        <v/>
      </c>
      <c r="AU50" s="547" t="str">
        <f t="shared" si="24"/>
        <v/>
      </c>
      <c r="AV50" s="548" t="str">
        <f t="shared" si="10"/>
        <v/>
      </c>
      <c r="AW50" s="548" t="str">
        <f t="shared" si="11"/>
        <v>入力済</v>
      </c>
      <c r="AX50" s="547" t="str">
        <f>IFERROR(VLOOKUP(K50,【参考】数式用!$AR$3:$AS$49,2, FALSE), "")</f>
        <v/>
      </c>
      <c r="AY50" s="548" t="str">
        <f t="shared" si="12"/>
        <v/>
      </c>
      <c r="AZ50" s="548" t="str">
        <f t="shared" si="13"/>
        <v>入力済</v>
      </c>
      <c r="BA50" s="547" t="str">
        <f>IFERROR(VLOOKUP(K50,【参考】数式用!$AX$3:$AY$56, 2, FALSE), "")</f>
        <v/>
      </c>
      <c r="BB50" s="548" t="str">
        <f t="shared" si="25"/>
        <v/>
      </c>
      <c r="BC50" s="648" t="str">
        <f t="shared" si="15"/>
        <v>入力済</v>
      </c>
      <c r="BD50" s="548" t="str">
        <f t="shared" si="17"/>
        <v/>
      </c>
      <c r="BE50" s="548" t="str">
        <f t="shared" si="26"/>
        <v/>
      </c>
      <c r="BF50" s="515"/>
      <c r="BG50" s="515"/>
      <c r="BH50" s="634" t="e">
        <f>VLOOKUP(K50,【参考】数式用!$A$2:$O$57,15,FALSE)</f>
        <v>#N/A</v>
      </c>
      <c r="BI50" s="515"/>
      <c r="BJ50" s="515"/>
      <c r="BK50" s="515"/>
      <c r="BL50" s="515"/>
      <c r="BM50" s="515"/>
      <c r="BN50" s="515"/>
      <c r="BO50" s="516"/>
    </row>
    <row r="51" spans="1:67" s="517" customFormat="1" ht="109.9" customHeight="1" thickBot="1">
      <c r="A51" s="454">
        <v>40</v>
      </c>
      <c r="B51" s="922" t="str">
        <f>IF(基本情報入力シート!B79="","",基本情報入力シート!B79)</f>
        <v/>
      </c>
      <c r="C51" s="923"/>
      <c r="D51" s="923"/>
      <c r="E51" s="923"/>
      <c r="F51" s="924"/>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2" t="str">
        <f t="shared" si="1"/>
        <v/>
      </c>
      <c r="AL51" s="543" t="str">
        <f t="shared" si="2"/>
        <v/>
      </c>
      <c r="AM51" s="544"/>
      <c r="AN51" s="548" t="str">
        <f>IFERROR(VLOOKUP(K51,【参考】数式用!$A$2:$N$57,14,FALSE),"")</f>
        <v/>
      </c>
      <c r="AO51" s="548" t="str">
        <f t="shared" si="3"/>
        <v/>
      </c>
      <c r="AP51" s="547" t="str">
        <f t="shared" si="4"/>
        <v/>
      </c>
      <c r="AQ51" s="547" t="str">
        <f t="shared" si="5"/>
        <v>入力済</v>
      </c>
      <c r="AR51" s="548" t="str">
        <f t="shared" si="6"/>
        <v/>
      </c>
      <c r="AS51" s="547" t="str">
        <f t="shared" si="7"/>
        <v>入力済</v>
      </c>
      <c r="AT51" s="547" t="str">
        <f t="shared" si="8"/>
        <v/>
      </c>
      <c r="AU51" s="547" t="str">
        <f t="shared" si="24"/>
        <v/>
      </c>
      <c r="AV51" s="548" t="str">
        <f t="shared" si="10"/>
        <v/>
      </c>
      <c r="AW51" s="548" t="str">
        <f t="shared" si="11"/>
        <v>入力済</v>
      </c>
      <c r="AX51" s="547" t="str">
        <f>IFERROR(VLOOKUP(K51,【参考】数式用!$AR$3:$AS$49,2, FALSE), "")</f>
        <v/>
      </c>
      <c r="AY51" s="548" t="str">
        <f t="shared" si="12"/>
        <v/>
      </c>
      <c r="AZ51" s="548" t="str">
        <f t="shared" si="13"/>
        <v>入力済</v>
      </c>
      <c r="BA51" s="547" t="str">
        <f>IFERROR(VLOOKUP(K51,【参考】数式用!$AX$3:$AY$56, 2, FALSE), "")</f>
        <v/>
      </c>
      <c r="BB51" s="548" t="str">
        <f t="shared" si="25"/>
        <v/>
      </c>
      <c r="BC51" s="648" t="str">
        <f t="shared" si="15"/>
        <v>入力済</v>
      </c>
      <c r="BD51" s="548" t="str">
        <f t="shared" si="17"/>
        <v/>
      </c>
      <c r="BE51" s="548" t="str">
        <f t="shared" si="26"/>
        <v/>
      </c>
      <c r="BF51" s="515"/>
      <c r="BG51" s="515"/>
      <c r="BH51" s="634" t="e">
        <f>VLOOKUP(K51,【参考】数式用!$A$2:$O$57,15,FALSE)</f>
        <v>#N/A</v>
      </c>
      <c r="BI51" s="515"/>
      <c r="BJ51" s="515"/>
      <c r="BK51" s="515"/>
      <c r="BL51" s="515"/>
      <c r="BM51" s="515"/>
      <c r="BN51" s="515"/>
      <c r="BO51" s="516"/>
    </row>
    <row r="52" spans="1:67" s="517" customFormat="1" ht="109.9" customHeight="1" thickBot="1">
      <c r="A52" s="454">
        <v>41</v>
      </c>
      <c r="B52" s="922" t="str">
        <f>IF(基本情報入力シート!B80="","",基本情報入力シート!B80)</f>
        <v/>
      </c>
      <c r="C52" s="923"/>
      <c r="D52" s="923"/>
      <c r="E52" s="923"/>
      <c r="F52" s="924"/>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2" t="str">
        <f t="shared" si="1"/>
        <v/>
      </c>
      <c r="AL52" s="543" t="str">
        <f t="shared" si="2"/>
        <v/>
      </c>
      <c r="AM52" s="544"/>
      <c r="AN52" s="548" t="str">
        <f>IFERROR(VLOOKUP(K52,【参考】数式用!$A$2:$N$57,14,FALSE),"")</f>
        <v/>
      </c>
      <c r="AO52" s="548" t="str">
        <f t="shared" si="3"/>
        <v/>
      </c>
      <c r="AP52" s="547" t="str">
        <f t="shared" si="4"/>
        <v/>
      </c>
      <c r="AQ52" s="547" t="str">
        <f t="shared" si="5"/>
        <v>入力済</v>
      </c>
      <c r="AR52" s="548" t="str">
        <f t="shared" si="6"/>
        <v/>
      </c>
      <c r="AS52" s="547" t="str">
        <f t="shared" si="7"/>
        <v>入力済</v>
      </c>
      <c r="AT52" s="547" t="str">
        <f t="shared" si="8"/>
        <v/>
      </c>
      <c r="AU52" s="547" t="str">
        <f t="shared" si="24"/>
        <v/>
      </c>
      <c r="AV52" s="548" t="str">
        <f t="shared" si="10"/>
        <v/>
      </c>
      <c r="AW52" s="548" t="str">
        <f t="shared" si="11"/>
        <v>入力済</v>
      </c>
      <c r="AX52" s="547" t="str">
        <f>IFERROR(VLOOKUP(K52,【参考】数式用!$AR$3:$AS$49,2, FALSE), "")</f>
        <v/>
      </c>
      <c r="AY52" s="548" t="str">
        <f t="shared" si="12"/>
        <v/>
      </c>
      <c r="AZ52" s="548" t="str">
        <f t="shared" si="13"/>
        <v>入力済</v>
      </c>
      <c r="BA52" s="547" t="str">
        <f>IFERROR(VLOOKUP(K52,【参考】数式用!$AX$3:$AY$56, 2, FALSE), "")</f>
        <v/>
      </c>
      <c r="BB52" s="548" t="str">
        <f t="shared" si="25"/>
        <v/>
      </c>
      <c r="BC52" s="648" t="str">
        <f t="shared" si="15"/>
        <v>入力済</v>
      </c>
      <c r="BD52" s="548" t="str">
        <f t="shared" si="17"/>
        <v/>
      </c>
      <c r="BE52" s="548" t="str">
        <f t="shared" si="26"/>
        <v/>
      </c>
      <c r="BF52" s="515"/>
      <c r="BG52" s="515"/>
      <c r="BH52" s="634" t="e">
        <f>VLOOKUP(K52,【参考】数式用!$A$2:$O$57,15,FALSE)</f>
        <v>#N/A</v>
      </c>
      <c r="BI52" s="515"/>
      <c r="BJ52" s="515"/>
      <c r="BK52" s="515"/>
      <c r="BL52" s="515"/>
      <c r="BM52" s="515"/>
      <c r="BN52" s="515"/>
      <c r="BO52" s="516"/>
    </row>
    <row r="53" spans="1:67" s="517" customFormat="1" ht="109.9" customHeight="1" thickBot="1">
      <c r="A53" s="454">
        <v>42</v>
      </c>
      <c r="B53" s="922" t="str">
        <f>IF(基本情報入力シート!B81="","",基本情報入力シート!B81)</f>
        <v/>
      </c>
      <c r="C53" s="923"/>
      <c r="D53" s="923"/>
      <c r="E53" s="923"/>
      <c r="F53" s="924"/>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2" t="str">
        <f t="shared" si="1"/>
        <v/>
      </c>
      <c r="AL53" s="543" t="str">
        <f t="shared" si="2"/>
        <v/>
      </c>
      <c r="AM53" s="544"/>
      <c r="AN53" s="548" t="str">
        <f>IFERROR(VLOOKUP(K53,【参考】数式用!$A$2:$N$57,14,FALSE),"")</f>
        <v/>
      </c>
      <c r="AO53" s="548" t="str">
        <f t="shared" si="3"/>
        <v/>
      </c>
      <c r="AP53" s="547" t="str">
        <f t="shared" si="4"/>
        <v/>
      </c>
      <c r="AQ53" s="547" t="str">
        <f t="shared" si="5"/>
        <v>入力済</v>
      </c>
      <c r="AR53" s="548" t="str">
        <f t="shared" si="6"/>
        <v/>
      </c>
      <c r="AS53" s="547" t="str">
        <f t="shared" si="7"/>
        <v>入力済</v>
      </c>
      <c r="AT53" s="547" t="str">
        <f t="shared" si="8"/>
        <v/>
      </c>
      <c r="AU53" s="547" t="str">
        <f t="shared" si="24"/>
        <v/>
      </c>
      <c r="AV53" s="548" t="str">
        <f t="shared" si="10"/>
        <v/>
      </c>
      <c r="AW53" s="548" t="str">
        <f t="shared" si="11"/>
        <v>入力済</v>
      </c>
      <c r="AX53" s="547" t="str">
        <f>IFERROR(VLOOKUP(K53,【参考】数式用!$AR$3:$AS$49,2, FALSE), "")</f>
        <v/>
      </c>
      <c r="AY53" s="548" t="str">
        <f t="shared" si="12"/>
        <v/>
      </c>
      <c r="AZ53" s="548" t="str">
        <f t="shared" si="13"/>
        <v>入力済</v>
      </c>
      <c r="BA53" s="547" t="str">
        <f>IFERROR(VLOOKUP(K53,【参考】数式用!$AX$3:$AY$56, 2, FALSE), "")</f>
        <v/>
      </c>
      <c r="BB53" s="548" t="str">
        <f t="shared" si="25"/>
        <v/>
      </c>
      <c r="BC53" s="648" t="str">
        <f t="shared" si="15"/>
        <v>入力済</v>
      </c>
      <c r="BD53" s="548" t="str">
        <f t="shared" si="17"/>
        <v/>
      </c>
      <c r="BE53" s="548" t="str">
        <f t="shared" si="26"/>
        <v/>
      </c>
      <c r="BF53" s="515"/>
      <c r="BG53" s="515"/>
      <c r="BH53" s="634" t="e">
        <f>VLOOKUP(K53,【参考】数式用!$A$2:$O$57,15,FALSE)</f>
        <v>#N/A</v>
      </c>
      <c r="BI53" s="515"/>
      <c r="BJ53" s="515"/>
      <c r="BK53" s="515"/>
      <c r="BL53" s="515"/>
      <c r="BM53" s="515"/>
      <c r="BN53" s="515"/>
      <c r="BO53" s="516"/>
    </row>
    <row r="54" spans="1:67" s="517" customFormat="1" ht="109.9" customHeight="1" thickBot="1">
      <c r="A54" s="454">
        <v>43</v>
      </c>
      <c r="B54" s="922" t="str">
        <f>IF(基本情報入力シート!B82="","",基本情報入力シート!B82)</f>
        <v/>
      </c>
      <c r="C54" s="923"/>
      <c r="D54" s="923"/>
      <c r="E54" s="923"/>
      <c r="F54" s="924"/>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2" t="str">
        <f t="shared" si="1"/>
        <v/>
      </c>
      <c r="AL54" s="543" t="str">
        <f t="shared" si="2"/>
        <v/>
      </c>
      <c r="AM54" s="544"/>
      <c r="AN54" s="548" t="str">
        <f>IFERROR(VLOOKUP(K54,【参考】数式用!$A$2:$N$57,14,FALSE),"")</f>
        <v/>
      </c>
      <c r="AO54" s="548" t="str">
        <f t="shared" si="3"/>
        <v/>
      </c>
      <c r="AP54" s="547" t="str">
        <f t="shared" si="4"/>
        <v/>
      </c>
      <c r="AQ54" s="547" t="str">
        <f t="shared" si="5"/>
        <v>入力済</v>
      </c>
      <c r="AR54" s="548" t="str">
        <f t="shared" si="6"/>
        <v/>
      </c>
      <c r="AS54" s="547" t="str">
        <f t="shared" si="7"/>
        <v>入力済</v>
      </c>
      <c r="AT54" s="547" t="str">
        <f t="shared" si="8"/>
        <v/>
      </c>
      <c r="AU54" s="547" t="str">
        <f t="shared" si="24"/>
        <v/>
      </c>
      <c r="AV54" s="548" t="str">
        <f t="shared" si="10"/>
        <v/>
      </c>
      <c r="AW54" s="548" t="str">
        <f t="shared" si="11"/>
        <v>入力済</v>
      </c>
      <c r="AX54" s="547" t="str">
        <f>IFERROR(VLOOKUP(K54,【参考】数式用!$AR$3:$AS$49,2, FALSE), "")</f>
        <v/>
      </c>
      <c r="AY54" s="548" t="str">
        <f t="shared" si="12"/>
        <v/>
      </c>
      <c r="AZ54" s="548" t="str">
        <f t="shared" si="13"/>
        <v>入力済</v>
      </c>
      <c r="BA54" s="547" t="str">
        <f>IFERROR(VLOOKUP(K54,【参考】数式用!$AX$3:$AY$56, 2, FALSE), "")</f>
        <v/>
      </c>
      <c r="BB54" s="548" t="str">
        <f t="shared" si="25"/>
        <v/>
      </c>
      <c r="BC54" s="648" t="str">
        <f t="shared" si="15"/>
        <v>入力済</v>
      </c>
      <c r="BD54" s="548" t="str">
        <f t="shared" si="17"/>
        <v/>
      </c>
      <c r="BE54" s="548" t="str">
        <f t="shared" si="26"/>
        <v/>
      </c>
      <c r="BF54" s="515"/>
      <c r="BG54" s="515"/>
      <c r="BH54" s="634" t="e">
        <f>VLOOKUP(K54,【参考】数式用!$A$2:$O$57,15,FALSE)</f>
        <v>#N/A</v>
      </c>
      <c r="BI54" s="515"/>
      <c r="BJ54" s="515"/>
      <c r="BK54" s="515"/>
      <c r="BL54" s="515"/>
      <c r="BM54" s="515"/>
      <c r="BN54" s="515"/>
      <c r="BO54" s="516"/>
    </row>
    <row r="55" spans="1:67" s="517" customFormat="1" ht="109.9" customHeight="1" thickBot="1">
      <c r="A55" s="454">
        <v>44</v>
      </c>
      <c r="B55" s="922" t="str">
        <f>IF(基本情報入力シート!B83="","",基本情報入力シート!B83)</f>
        <v/>
      </c>
      <c r="C55" s="923"/>
      <c r="D55" s="923"/>
      <c r="E55" s="923"/>
      <c r="F55" s="924"/>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2" t="str">
        <f t="shared" si="1"/>
        <v/>
      </c>
      <c r="AL55" s="543" t="str">
        <f t="shared" si="2"/>
        <v/>
      </c>
      <c r="AM55" s="544"/>
      <c r="AN55" s="548" t="str">
        <f>IFERROR(VLOOKUP(K55,【参考】数式用!$A$2:$N$57,14,FALSE),"")</f>
        <v/>
      </c>
      <c r="AO55" s="548" t="str">
        <f t="shared" si="3"/>
        <v/>
      </c>
      <c r="AP55" s="547" t="str">
        <f t="shared" si="4"/>
        <v/>
      </c>
      <c r="AQ55" s="547" t="str">
        <f t="shared" si="5"/>
        <v>入力済</v>
      </c>
      <c r="AR55" s="548" t="str">
        <f t="shared" si="6"/>
        <v/>
      </c>
      <c r="AS55" s="547" t="str">
        <f t="shared" si="7"/>
        <v>入力済</v>
      </c>
      <c r="AT55" s="547" t="str">
        <f t="shared" si="8"/>
        <v/>
      </c>
      <c r="AU55" s="547" t="str">
        <f t="shared" si="24"/>
        <v/>
      </c>
      <c r="AV55" s="548" t="str">
        <f t="shared" si="10"/>
        <v/>
      </c>
      <c r="AW55" s="548" t="str">
        <f t="shared" si="11"/>
        <v>入力済</v>
      </c>
      <c r="AX55" s="547" t="str">
        <f>IFERROR(VLOOKUP(K55,【参考】数式用!$AR$3:$AS$49,2, FALSE), "")</f>
        <v/>
      </c>
      <c r="AY55" s="548" t="str">
        <f t="shared" si="12"/>
        <v/>
      </c>
      <c r="AZ55" s="548" t="str">
        <f t="shared" si="13"/>
        <v>入力済</v>
      </c>
      <c r="BA55" s="547" t="str">
        <f>IFERROR(VLOOKUP(K55,【参考】数式用!$AX$3:$AY$56, 2, FALSE), "")</f>
        <v/>
      </c>
      <c r="BB55" s="548" t="str">
        <f t="shared" si="25"/>
        <v/>
      </c>
      <c r="BC55" s="648" t="str">
        <f t="shared" si="15"/>
        <v>入力済</v>
      </c>
      <c r="BD55" s="548" t="str">
        <f t="shared" si="17"/>
        <v/>
      </c>
      <c r="BE55" s="548" t="str">
        <f t="shared" si="26"/>
        <v/>
      </c>
      <c r="BF55" s="515"/>
      <c r="BG55" s="515"/>
      <c r="BH55" s="634" t="e">
        <f>VLOOKUP(K55,【参考】数式用!$A$2:$O$57,15,FALSE)</f>
        <v>#N/A</v>
      </c>
      <c r="BI55" s="515"/>
      <c r="BJ55" s="515"/>
      <c r="BK55" s="515"/>
      <c r="BL55" s="515"/>
      <c r="BM55" s="515"/>
      <c r="BN55" s="515"/>
      <c r="BO55" s="516"/>
    </row>
    <row r="56" spans="1:67" s="517" customFormat="1" ht="109.9" customHeight="1" thickBot="1">
      <c r="A56" s="454">
        <v>45</v>
      </c>
      <c r="B56" s="922" t="str">
        <f>IF(基本情報入力シート!B84="","",基本情報入力シート!B84)</f>
        <v/>
      </c>
      <c r="C56" s="923"/>
      <c r="D56" s="923"/>
      <c r="E56" s="923"/>
      <c r="F56" s="924"/>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2" t="str">
        <f t="shared" si="1"/>
        <v/>
      </c>
      <c r="AL56" s="543" t="str">
        <f t="shared" si="2"/>
        <v/>
      </c>
      <c r="AM56" s="544"/>
      <c r="AN56" s="548" t="str">
        <f>IFERROR(VLOOKUP(K56,【参考】数式用!$A$2:$N$57,14,FALSE),"")</f>
        <v/>
      </c>
      <c r="AO56" s="548" t="str">
        <f t="shared" si="3"/>
        <v/>
      </c>
      <c r="AP56" s="547" t="str">
        <f t="shared" si="4"/>
        <v/>
      </c>
      <c r="AQ56" s="547" t="str">
        <f t="shared" si="5"/>
        <v>入力済</v>
      </c>
      <c r="AR56" s="548" t="str">
        <f t="shared" si="6"/>
        <v/>
      </c>
      <c r="AS56" s="547" t="str">
        <f t="shared" si="7"/>
        <v>入力済</v>
      </c>
      <c r="AT56" s="547" t="str">
        <f t="shared" si="8"/>
        <v/>
      </c>
      <c r="AU56" s="547" t="str">
        <f t="shared" si="24"/>
        <v/>
      </c>
      <c r="AV56" s="548" t="str">
        <f t="shared" si="10"/>
        <v/>
      </c>
      <c r="AW56" s="548" t="str">
        <f t="shared" si="11"/>
        <v>入力済</v>
      </c>
      <c r="AX56" s="547" t="str">
        <f>IFERROR(VLOOKUP(K56,【参考】数式用!$AR$3:$AS$49,2, FALSE), "")</f>
        <v/>
      </c>
      <c r="AY56" s="548" t="str">
        <f t="shared" si="12"/>
        <v/>
      </c>
      <c r="AZ56" s="548" t="str">
        <f t="shared" si="13"/>
        <v>入力済</v>
      </c>
      <c r="BA56" s="547" t="str">
        <f>IFERROR(VLOOKUP(K56,【参考】数式用!$AX$3:$AY$56, 2, FALSE), "")</f>
        <v/>
      </c>
      <c r="BB56" s="548" t="str">
        <f t="shared" si="25"/>
        <v/>
      </c>
      <c r="BC56" s="648" t="str">
        <f t="shared" si="15"/>
        <v>入力済</v>
      </c>
      <c r="BD56" s="548" t="str">
        <f t="shared" si="17"/>
        <v/>
      </c>
      <c r="BE56" s="548" t="str">
        <f t="shared" si="26"/>
        <v/>
      </c>
      <c r="BF56" s="515"/>
      <c r="BG56" s="515"/>
      <c r="BH56" s="634" t="e">
        <f>VLOOKUP(K56,【参考】数式用!$A$2:$O$57,15,FALSE)</f>
        <v>#N/A</v>
      </c>
      <c r="BI56" s="515"/>
      <c r="BJ56" s="515"/>
      <c r="BK56" s="515"/>
      <c r="BL56" s="515"/>
      <c r="BM56" s="515"/>
      <c r="BN56" s="515"/>
      <c r="BO56" s="516"/>
    </row>
    <row r="57" spans="1:67" s="517" customFormat="1" ht="109.9" customHeight="1" thickBot="1">
      <c r="A57" s="454">
        <v>46</v>
      </c>
      <c r="B57" s="922" t="str">
        <f>IF(基本情報入力シート!B85="","",基本情報入力シート!B85)</f>
        <v/>
      </c>
      <c r="C57" s="923"/>
      <c r="D57" s="923"/>
      <c r="E57" s="923"/>
      <c r="F57" s="924"/>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2" t="str">
        <f t="shared" si="1"/>
        <v/>
      </c>
      <c r="AL57" s="543" t="str">
        <f t="shared" si="2"/>
        <v/>
      </c>
      <c r="AM57" s="544"/>
      <c r="AN57" s="548" t="str">
        <f>IFERROR(VLOOKUP(K57,【参考】数式用!$A$2:$N$57,14,FALSE),"")</f>
        <v/>
      </c>
      <c r="AO57" s="548" t="str">
        <f t="shared" si="3"/>
        <v/>
      </c>
      <c r="AP57" s="547" t="str">
        <f t="shared" si="4"/>
        <v/>
      </c>
      <c r="AQ57" s="547" t="str">
        <f t="shared" si="5"/>
        <v>入力済</v>
      </c>
      <c r="AR57" s="548" t="str">
        <f t="shared" si="6"/>
        <v/>
      </c>
      <c r="AS57" s="547" t="str">
        <f t="shared" si="7"/>
        <v>入力済</v>
      </c>
      <c r="AT57" s="547" t="str">
        <f t="shared" si="8"/>
        <v/>
      </c>
      <c r="AU57" s="547" t="str">
        <f t="shared" si="24"/>
        <v/>
      </c>
      <c r="AV57" s="548" t="str">
        <f t="shared" si="10"/>
        <v/>
      </c>
      <c r="AW57" s="548" t="str">
        <f t="shared" si="11"/>
        <v>入力済</v>
      </c>
      <c r="AX57" s="547" t="str">
        <f>IFERROR(VLOOKUP(K57,【参考】数式用!$AR$3:$AS$49,2, FALSE), "")</f>
        <v/>
      </c>
      <c r="AY57" s="548" t="str">
        <f t="shared" si="12"/>
        <v/>
      </c>
      <c r="AZ57" s="548" t="str">
        <f t="shared" si="13"/>
        <v>入力済</v>
      </c>
      <c r="BA57" s="547" t="str">
        <f>IFERROR(VLOOKUP(K57,【参考】数式用!$AX$3:$AY$56, 2, FALSE), "")</f>
        <v/>
      </c>
      <c r="BB57" s="548" t="str">
        <f t="shared" si="25"/>
        <v/>
      </c>
      <c r="BC57" s="648" t="str">
        <f t="shared" si="15"/>
        <v>入力済</v>
      </c>
      <c r="BD57" s="548" t="str">
        <f t="shared" si="17"/>
        <v/>
      </c>
      <c r="BE57" s="548" t="str">
        <f t="shared" si="26"/>
        <v/>
      </c>
      <c r="BF57" s="515"/>
      <c r="BG57" s="515"/>
      <c r="BH57" s="634" t="e">
        <f>VLOOKUP(K57,【参考】数式用!$A$2:$O$57,15,FALSE)</f>
        <v>#N/A</v>
      </c>
      <c r="BI57" s="515"/>
      <c r="BJ57" s="515"/>
      <c r="BK57" s="515"/>
      <c r="BL57" s="515"/>
      <c r="BM57" s="515"/>
      <c r="BN57" s="515"/>
      <c r="BO57" s="516"/>
    </row>
    <row r="58" spans="1:67" s="517" customFormat="1" ht="109.9" customHeight="1" thickBot="1">
      <c r="A58" s="454">
        <v>47</v>
      </c>
      <c r="B58" s="922" t="str">
        <f>IF(基本情報入力シート!B86="","",基本情報入力シート!B86)</f>
        <v/>
      </c>
      <c r="C58" s="923"/>
      <c r="D58" s="923"/>
      <c r="E58" s="923"/>
      <c r="F58" s="924"/>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2" t="str">
        <f t="shared" si="1"/>
        <v/>
      </c>
      <c r="AL58" s="543" t="str">
        <f t="shared" si="2"/>
        <v/>
      </c>
      <c r="AM58" s="544"/>
      <c r="AN58" s="548" t="str">
        <f>IFERROR(VLOOKUP(K58,【参考】数式用!$A$2:$N$57,14,FALSE),"")</f>
        <v/>
      </c>
      <c r="AO58" s="548" t="str">
        <f t="shared" si="3"/>
        <v/>
      </c>
      <c r="AP58" s="547" t="str">
        <f t="shared" si="4"/>
        <v/>
      </c>
      <c r="AQ58" s="547" t="str">
        <f t="shared" si="5"/>
        <v>入力済</v>
      </c>
      <c r="AR58" s="548" t="str">
        <f t="shared" si="6"/>
        <v/>
      </c>
      <c r="AS58" s="547" t="str">
        <f t="shared" si="7"/>
        <v>入力済</v>
      </c>
      <c r="AT58" s="547" t="str">
        <f t="shared" si="8"/>
        <v/>
      </c>
      <c r="AU58" s="547" t="str">
        <f t="shared" si="24"/>
        <v/>
      </c>
      <c r="AV58" s="548" t="str">
        <f t="shared" si="10"/>
        <v/>
      </c>
      <c r="AW58" s="548" t="str">
        <f t="shared" si="11"/>
        <v>入力済</v>
      </c>
      <c r="AX58" s="547" t="str">
        <f>IFERROR(VLOOKUP(K58,【参考】数式用!$AR$3:$AS$49,2, FALSE), "")</f>
        <v/>
      </c>
      <c r="AY58" s="548" t="str">
        <f t="shared" si="12"/>
        <v/>
      </c>
      <c r="AZ58" s="548" t="str">
        <f t="shared" si="13"/>
        <v>入力済</v>
      </c>
      <c r="BA58" s="547" t="str">
        <f>IFERROR(VLOOKUP(K58,【参考】数式用!$AX$3:$AY$56, 2, FALSE), "")</f>
        <v/>
      </c>
      <c r="BB58" s="548" t="str">
        <f t="shared" si="25"/>
        <v/>
      </c>
      <c r="BC58" s="648" t="str">
        <f t="shared" si="15"/>
        <v>入力済</v>
      </c>
      <c r="BD58" s="548" t="str">
        <f t="shared" si="17"/>
        <v/>
      </c>
      <c r="BE58" s="548" t="str">
        <f t="shared" si="26"/>
        <v/>
      </c>
      <c r="BF58" s="515"/>
      <c r="BG58" s="515"/>
      <c r="BH58" s="634" t="e">
        <f>VLOOKUP(K58,【参考】数式用!$A$2:$O$57,15,FALSE)</f>
        <v>#N/A</v>
      </c>
      <c r="BI58" s="515"/>
      <c r="BJ58" s="515"/>
      <c r="BK58" s="515"/>
      <c r="BL58" s="515"/>
      <c r="BM58" s="515"/>
      <c r="BN58" s="515"/>
      <c r="BO58" s="516"/>
    </row>
    <row r="59" spans="1:67" s="517" customFormat="1" ht="109.9" customHeight="1" thickBot="1">
      <c r="A59" s="454">
        <v>48</v>
      </c>
      <c r="B59" s="922" t="str">
        <f>IF(基本情報入力シート!B87="","",基本情報入力シート!B87)</f>
        <v/>
      </c>
      <c r="C59" s="923"/>
      <c r="D59" s="923"/>
      <c r="E59" s="923"/>
      <c r="F59" s="924"/>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2" t="str">
        <f t="shared" si="1"/>
        <v/>
      </c>
      <c r="AL59" s="543" t="str">
        <f t="shared" si="2"/>
        <v/>
      </c>
      <c r="AM59" s="544"/>
      <c r="AN59" s="548" t="str">
        <f>IFERROR(VLOOKUP(K59,【参考】数式用!$A$2:$N$57,14,FALSE),"")</f>
        <v/>
      </c>
      <c r="AO59" s="548" t="str">
        <f t="shared" si="3"/>
        <v/>
      </c>
      <c r="AP59" s="547" t="str">
        <f t="shared" si="4"/>
        <v/>
      </c>
      <c r="AQ59" s="547" t="str">
        <f t="shared" si="5"/>
        <v>入力済</v>
      </c>
      <c r="AR59" s="548" t="str">
        <f t="shared" si="6"/>
        <v/>
      </c>
      <c r="AS59" s="547" t="str">
        <f t="shared" si="7"/>
        <v>入力済</v>
      </c>
      <c r="AT59" s="547" t="str">
        <f t="shared" si="8"/>
        <v/>
      </c>
      <c r="AU59" s="547" t="str">
        <f t="shared" si="24"/>
        <v/>
      </c>
      <c r="AV59" s="548" t="str">
        <f t="shared" si="10"/>
        <v/>
      </c>
      <c r="AW59" s="548" t="str">
        <f t="shared" si="11"/>
        <v>入力済</v>
      </c>
      <c r="AX59" s="547" t="str">
        <f>IFERROR(VLOOKUP(K59,【参考】数式用!$AR$3:$AS$49,2, FALSE), "")</f>
        <v/>
      </c>
      <c r="AY59" s="548" t="str">
        <f t="shared" si="12"/>
        <v/>
      </c>
      <c r="AZ59" s="548" t="str">
        <f t="shared" si="13"/>
        <v>入力済</v>
      </c>
      <c r="BA59" s="547" t="str">
        <f>IFERROR(VLOOKUP(K59,【参考】数式用!$AX$3:$AY$56, 2, FALSE), "")</f>
        <v/>
      </c>
      <c r="BB59" s="548" t="str">
        <f t="shared" si="25"/>
        <v/>
      </c>
      <c r="BC59" s="648" t="str">
        <f t="shared" si="15"/>
        <v>入力済</v>
      </c>
      <c r="BD59" s="548" t="str">
        <f t="shared" si="17"/>
        <v/>
      </c>
      <c r="BE59" s="548" t="str">
        <f t="shared" si="26"/>
        <v/>
      </c>
      <c r="BF59" s="515"/>
      <c r="BG59" s="515"/>
      <c r="BH59" s="634" t="e">
        <f>VLOOKUP(K59,【参考】数式用!$A$2:$O$57,15,FALSE)</f>
        <v>#N/A</v>
      </c>
      <c r="BI59" s="515"/>
      <c r="BJ59" s="515"/>
      <c r="BK59" s="515"/>
      <c r="BL59" s="515"/>
      <c r="BM59" s="515"/>
      <c r="BN59" s="515"/>
      <c r="BO59" s="516"/>
    </row>
    <row r="60" spans="1:67" s="517" customFormat="1" ht="109.9" customHeight="1" thickBot="1">
      <c r="A60" s="454">
        <v>49</v>
      </c>
      <c r="B60" s="922" t="str">
        <f>IF(基本情報入力シート!B88="","",基本情報入力シート!B88)</f>
        <v/>
      </c>
      <c r="C60" s="923"/>
      <c r="D60" s="923"/>
      <c r="E60" s="923"/>
      <c r="F60" s="924"/>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2" t="str">
        <f t="shared" si="1"/>
        <v/>
      </c>
      <c r="AL60" s="543" t="str">
        <f t="shared" si="2"/>
        <v/>
      </c>
      <c r="AM60" s="544"/>
      <c r="AN60" s="548" t="str">
        <f>IFERROR(VLOOKUP(K60,【参考】数式用!$A$2:$N$57,14,FALSE),"")</f>
        <v/>
      </c>
      <c r="AO60" s="548" t="str">
        <f t="shared" si="3"/>
        <v/>
      </c>
      <c r="AP60" s="547" t="str">
        <f t="shared" si="4"/>
        <v/>
      </c>
      <c r="AQ60" s="547" t="str">
        <f t="shared" si="5"/>
        <v>入力済</v>
      </c>
      <c r="AR60" s="548" t="str">
        <f t="shared" si="6"/>
        <v/>
      </c>
      <c r="AS60" s="547" t="str">
        <f t="shared" si="7"/>
        <v>入力済</v>
      </c>
      <c r="AT60" s="547" t="str">
        <f t="shared" si="8"/>
        <v/>
      </c>
      <c r="AU60" s="547" t="str">
        <f t="shared" si="24"/>
        <v/>
      </c>
      <c r="AV60" s="548" t="str">
        <f t="shared" si="10"/>
        <v/>
      </c>
      <c r="AW60" s="548" t="str">
        <f t="shared" si="11"/>
        <v>入力済</v>
      </c>
      <c r="AX60" s="547" t="str">
        <f>IFERROR(VLOOKUP(K60,【参考】数式用!$AR$3:$AS$49,2, FALSE), "")</f>
        <v/>
      </c>
      <c r="AY60" s="548" t="str">
        <f t="shared" si="12"/>
        <v/>
      </c>
      <c r="AZ60" s="548" t="str">
        <f t="shared" si="13"/>
        <v>入力済</v>
      </c>
      <c r="BA60" s="547" t="str">
        <f>IFERROR(VLOOKUP(K60,【参考】数式用!$AX$3:$AY$56, 2, FALSE), "")</f>
        <v/>
      </c>
      <c r="BB60" s="548" t="str">
        <f t="shared" si="25"/>
        <v/>
      </c>
      <c r="BC60" s="648" t="str">
        <f t="shared" si="15"/>
        <v>入力済</v>
      </c>
      <c r="BD60" s="548" t="str">
        <f t="shared" si="17"/>
        <v/>
      </c>
      <c r="BE60" s="548" t="str">
        <f t="shared" si="26"/>
        <v/>
      </c>
      <c r="BF60" s="515"/>
      <c r="BG60" s="515"/>
      <c r="BH60" s="634" t="e">
        <f>VLOOKUP(K60,【参考】数式用!$A$2:$O$57,15,FALSE)</f>
        <v>#N/A</v>
      </c>
      <c r="BI60" s="515"/>
      <c r="BJ60" s="515"/>
      <c r="BK60" s="515"/>
      <c r="BL60" s="515"/>
      <c r="BM60" s="515"/>
      <c r="BN60" s="515"/>
      <c r="BO60" s="516"/>
    </row>
    <row r="61" spans="1:67" s="517" customFormat="1" ht="109.9" customHeight="1" thickBot="1">
      <c r="A61" s="454">
        <v>50</v>
      </c>
      <c r="B61" s="922" t="str">
        <f>IF(基本情報入力シート!B89="","",基本情報入力シート!B89)</f>
        <v/>
      </c>
      <c r="C61" s="923"/>
      <c r="D61" s="923"/>
      <c r="E61" s="923"/>
      <c r="F61" s="924"/>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2" t="str">
        <f t="shared" si="1"/>
        <v/>
      </c>
      <c r="AL61" s="543" t="str">
        <f t="shared" si="2"/>
        <v/>
      </c>
      <c r="AM61" s="544"/>
      <c r="AN61" s="548" t="str">
        <f>IFERROR(VLOOKUP(K61,【参考】数式用!$A$2:$N$57,14,FALSE),"")</f>
        <v/>
      </c>
      <c r="AO61" s="548" t="str">
        <f t="shared" si="3"/>
        <v/>
      </c>
      <c r="AP61" s="547" t="str">
        <f t="shared" si="4"/>
        <v/>
      </c>
      <c r="AQ61" s="547" t="str">
        <f t="shared" si="5"/>
        <v>入力済</v>
      </c>
      <c r="AR61" s="548" t="str">
        <f t="shared" si="6"/>
        <v/>
      </c>
      <c r="AS61" s="547" t="str">
        <f t="shared" si="7"/>
        <v>入力済</v>
      </c>
      <c r="AT61" s="547" t="str">
        <f t="shared" si="8"/>
        <v/>
      </c>
      <c r="AU61" s="547" t="str">
        <f t="shared" si="24"/>
        <v/>
      </c>
      <c r="AV61" s="548" t="str">
        <f t="shared" si="10"/>
        <v/>
      </c>
      <c r="AW61" s="548" t="str">
        <f t="shared" si="11"/>
        <v>入力済</v>
      </c>
      <c r="AX61" s="547" t="str">
        <f>IFERROR(VLOOKUP(K61,【参考】数式用!$AR$3:$AS$49,2, FALSE), "")</f>
        <v/>
      </c>
      <c r="AY61" s="548" t="str">
        <f t="shared" si="12"/>
        <v/>
      </c>
      <c r="AZ61" s="548" t="str">
        <f t="shared" si="13"/>
        <v>入力済</v>
      </c>
      <c r="BA61" s="547" t="str">
        <f>IFERROR(VLOOKUP(K61,【参考】数式用!$AX$3:$AY$56, 2, FALSE), "")</f>
        <v/>
      </c>
      <c r="BB61" s="548" t="str">
        <f t="shared" si="25"/>
        <v/>
      </c>
      <c r="BC61" s="648" t="str">
        <f t="shared" si="15"/>
        <v>入力済</v>
      </c>
      <c r="BD61" s="548" t="str">
        <f t="shared" si="17"/>
        <v/>
      </c>
      <c r="BE61" s="548" t="str">
        <f t="shared" si="26"/>
        <v/>
      </c>
      <c r="BF61" s="515"/>
      <c r="BG61" s="515"/>
      <c r="BH61" s="634" t="e">
        <f>VLOOKUP(K61,【参考】数式用!$A$2:$O$57,15,FALSE)</f>
        <v>#N/A</v>
      </c>
      <c r="BI61" s="515"/>
      <c r="BJ61" s="515"/>
      <c r="BK61" s="515"/>
      <c r="BL61" s="515"/>
      <c r="BM61" s="515"/>
      <c r="BN61" s="515"/>
      <c r="BO61" s="516"/>
    </row>
    <row r="62" spans="1:67" s="517" customFormat="1" ht="109.9" customHeight="1" thickBot="1">
      <c r="A62" s="454">
        <v>51</v>
      </c>
      <c r="B62" s="922" t="str">
        <f>IF(基本情報入力シート!B90="","",基本情報入力シート!B90)</f>
        <v/>
      </c>
      <c r="C62" s="923"/>
      <c r="D62" s="923"/>
      <c r="E62" s="923"/>
      <c r="F62" s="924"/>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2" t="str">
        <f t="shared" si="1"/>
        <v/>
      </c>
      <c r="AL62" s="543" t="str">
        <f t="shared" si="2"/>
        <v/>
      </c>
      <c r="AM62" s="544"/>
      <c r="AN62" s="548" t="str">
        <f>IFERROR(VLOOKUP(K62,【参考】数式用!$A$2:$N$57,14,FALSE),"")</f>
        <v/>
      </c>
      <c r="AO62" s="548" t="str">
        <f t="shared" si="3"/>
        <v/>
      </c>
      <c r="AP62" s="547" t="str">
        <f t="shared" si="4"/>
        <v/>
      </c>
      <c r="AQ62" s="547" t="str">
        <f t="shared" si="5"/>
        <v>入力済</v>
      </c>
      <c r="AR62" s="548" t="str">
        <f t="shared" si="6"/>
        <v/>
      </c>
      <c r="AS62" s="547" t="str">
        <f t="shared" si="7"/>
        <v>入力済</v>
      </c>
      <c r="AT62" s="547" t="str">
        <f t="shared" si="8"/>
        <v/>
      </c>
      <c r="AU62" s="547" t="str">
        <f t="shared" si="24"/>
        <v/>
      </c>
      <c r="AV62" s="548" t="str">
        <f t="shared" si="10"/>
        <v/>
      </c>
      <c r="AW62" s="548" t="str">
        <f t="shared" si="11"/>
        <v>入力済</v>
      </c>
      <c r="AX62" s="547" t="str">
        <f>IFERROR(VLOOKUP(K62,【参考】数式用!$AR$3:$AS$49,2, FALSE), "")</f>
        <v/>
      </c>
      <c r="AY62" s="548" t="str">
        <f t="shared" si="12"/>
        <v/>
      </c>
      <c r="AZ62" s="548" t="str">
        <f t="shared" si="13"/>
        <v>入力済</v>
      </c>
      <c r="BA62" s="547" t="str">
        <f>IFERROR(VLOOKUP(K62,【参考】数式用!$AX$3:$AY$56, 2, FALSE), "")</f>
        <v/>
      </c>
      <c r="BB62" s="548" t="str">
        <f t="shared" si="25"/>
        <v/>
      </c>
      <c r="BC62" s="648" t="str">
        <f t="shared" si="15"/>
        <v>入力済</v>
      </c>
      <c r="BD62" s="548" t="str">
        <f t="shared" si="17"/>
        <v/>
      </c>
      <c r="BE62" s="548" t="str">
        <f t="shared" si="26"/>
        <v/>
      </c>
      <c r="BF62" s="515"/>
      <c r="BG62" s="515"/>
      <c r="BH62" s="634" t="e">
        <f>VLOOKUP(K62,【参考】数式用!$A$2:$O$57,15,FALSE)</f>
        <v>#N/A</v>
      </c>
      <c r="BI62" s="515"/>
      <c r="BJ62" s="515"/>
      <c r="BK62" s="515"/>
      <c r="BL62" s="515"/>
      <c r="BM62" s="515"/>
      <c r="BN62" s="515"/>
      <c r="BO62" s="516"/>
    </row>
    <row r="63" spans="1:67" s="517" customFormat="1" ht="109.9" customHeight="1" thickBot="1">
      <c r="A63" s="454">
        <v>52</v>
      </c>
      <c r="B63" s="922" t="str">
        <f>IF(基本情報入力シート!B91="","",基本情報入力シート!B91)</f>
        <v/>
      </c>
      <c r="C63" s="923"/>
      <c r="D63" s="923"/>
      <c r="E63" s="923"/>
      <c r="F63" s="924"/>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2" t="str">
        <f t="shared" si="1"/>
        <v/>
      </c>
      <c r="AL63" s="543" t="str">
        <f t="shared" si="2"/>
        <v/>
      </c>
      <c r="AM63" s="544"/>
      <c r="AN63" s="548" t="str">
        <f>IFERROR(VLOOKUP(K63,【参考】数式用!$A$2:$N$57,14,FALSE),"")</f>
        <v/>
      </c>
      <c r="AO63" s="548" t="str">
        <f t="shared" si="3"/>
        <v/>
      </c>
      <c r="AP63" s="547" t="str">
        <f t="shared" si="4"/>
        <v/>
      </c>
      <c r="AQ63" s="547" t="str">
        <f t="shared" si="5"/>
        <v>入力済</v>
      </c>
      <c r="AR63" s="548" t="str">
        <f t="shared" si="6"/>
        <v/>
      </c>
      <c r="AS63" s="547" t="str">
        <f t="shared" si="7"/>
        <v>入力済</v>
      </c>
      <c r="AT63" s="547" t="str">
        <f t="shared" si="8"/>
        <v/>
      </c>
      <c r="AU63" s="547" t="str">
        <f t="shared" si="24"/>
        <v/>
      </c>
      <c r="AV63" s="548" t="str">
        <f t="shared" si="10"/>
        <v/>
      </c>
      <c r="AW63" s="548" t="str">
        <f t="shared" si="11"/>
        <v>入力済</v>
      </c>
      <c r="AX63" s="547" t="str">
        <f>IFERROR(VLOOKUP(K63,【参考】数式用!$AR$3:$AS$49,2, FALSE), "")</f>
        <v/>
      </c>
      <c r="AY63" s="548" t="str">
        <f t="shared" si="12"/>
        <v/>
      </c>
      <c r="AZ63" s="548" t="str">
        <f t="shared" si="13"/>
        <v>入力済</v>
      </c>
      <c r="BA63" s="547" t="str">
        <f>IFERROR(VLOOKUP(K63,【参考】数式用!$AX$3:$AY$56, 2, FALSE), "")</f>
        <v/>
      </c>
      <c r="BB63" s="548" t="str">
        <f t="shared" si="25"/>
        <v/>
      </c>
      <c r="BC63" s="648" t="str">
        <f t="shared" si="15"/>
        <v>入力済</v>
      </c>
      <c r="BD63" s="548" t="str">
        <f t="shared" si="17"/>
        <v/>
      </c>
      <c r="BE63" s="548" t="str">
        <f t="shared" si="26"/>
        <v/>
      </c>
      <c r="BF63" s="515"/>
      <c r="BG63" s="515"/>
      <c r="BH63" s="634" t="e">
        <f>VLOOKUP(K63,【参考】数式用!$A$2:$O$57,15,FALSE)</f>
        <v>#N/A</v>
      </c>
      <c r="BI63" s="515"/>
      <c r="BJ63" s="515"/>
      <c r="BK63" s="515"/>
      <c r="BL63" s="515"/>
      <c r="BM63" s="515"/>
      <c r="BN63" s="515"/>
      <c r="BO63" s="516"/>
    </row>
    <row r="64" spans="1:67" s="517" customFormat="1" ht="109.9" customHeight="1" thickBot="1">
      <c r="A64" s="454">
        <v>53</v>
      </c>
      <c r="B64" s="922" t="str">
        <f>IF(基本情報入力シート!B92="","",基本情報入力シート!B92)</f>
        <v/>
      </c>
      <c r="C64" s="923"/>
      <c r="D64" s="923"/>
      <c r="E64" s="923"/>
      <c r="F64" s="924"/>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2" t="str">
        <f t="shared" si="1"/>
        <v/>
      </c>
      <c r="AL64" s="543" t="str">
        <f t="shared" si="2"/>
        <v/>
      </c>
      <c r="AM64" s="544"/>
      <c r="AN64" s="548" t="str">
        <f>IFERROR(VLOOKUP(K64,【参考】数式用!$A$2:$N$57,14,FALSE),"")</f>
        <v/>
      </c>
      <c r="AO64" s="548" t="str">
        <f t="shared" si="3"/>
        <v/>
      </c>
      <c r="AP64" s="547" t="str">
        <f t="shared" si="4"/>
        <v/>
      </c>
      <c r="AQ64" s="547" t="str">
        <f t="shared" si="5"/>
        <v>入力済</v>
      </c>
      <c r="AR64" s="548" t="str">
        <f t="shared" si="6"/>
        <v/>
      </c>
      <c r="AS64" s="547" t="str">
        <f t="shared" si="7"/>
        <v>入力済</v>
      </c>
      <c r="AT64" s="547" t="str">
        <f t="shared" si="8"/>
        <v/>
      </c>
      <c r="AU64" s="547" t="str">
        <f t="shared" si="24"/>
        <v/>
      </c>
      <c r="AV64" s="548" t="str">
        <f t="shared" si="10"/>
        <v/>
      </c>
      <c r="AW64" s="548" t="str">
        <f t="shared" si="11"/>
        <v>入力済</v>
      </c>
      <c r="AX64" s="547" t="str">
        <f>IFERROR(VLOOKUP(K64,【参考】数式用!$AR$3:$AS$49,2, FALSE), "")</f>
        <v/>
      </c>
      <c r="AY64" s="548" t="str">
        <f t="shared" si="12"/>
        <v/>
      </c>
      <c r="AZ64" s="548" t="str">
        <f t="shared" si="13"/>
        <v>入力済</v>
      </c>
      <c r="BA64" s="547" t="str">
        <f>IFERROR(VLOOKUP(K64,【参考】数式用!$AX$3:$AY$56, 2, FALSE), "")</f>
        <v/>
      </c>
      <c r="BB64" s="548" t="str">
        <f t="shared" si="25"/>
        <v/>
      </c>
      <c r="BC64" s="648" t="str">
        <f t="shared" si="15"/>
        <v>入力済</v>
      </c>
      <c r="BD64" s="548" t="str">
        <f t="shared" si="17"/>
        <v/>
      </c>
      <c r="BE64" s="548" t="str">
        <f t="shared" si="26"/>
        <v/>
      </c>
      <c r="BF64" s="515"/>
      <c r="BG64" s="515"/>
      <c r="BH64" s="634" t="e">
        <f>VLOOKUP(K64,【参考】数式用!$A$2:$O$57,15,FALSE)</f>
        <v>#N/A</v>
      </c>
      <c r="BI64" s="515"/>
      <c r="BJ64" s="515"/>
      <c r="BK64" s="515"/>
      <c r="BL64" s="515"/>
      <c r="BM64" s="515"/>
      <c r="BN64" s="515"/>
      <c r="BO64" s="516"/>
    </row>
    <row r="65" spans="1:67" s="517" customFormat="1" ht="109.9" customHeight="1" thickBot="1">
      <c r="A65" s="454">
        <v>54</v>
      </c>
      <c r="B65" s="922" t="str">
        <f>IF(基本情報入力シート!B93="","",基本情報入力シート!B93)</f>
        <v/>
      </c>
      <c r="C65" s="923"/>
      <c r="D65" s="923"/>
      <c r="E65" s="923"/>
      <c r="F65" s="924"/>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2" t="str">
        <f t="shared" si="1"/>
        <v/>
      </c>
      <c r="AL65" s="543" t="str">
        <f t="shared" si="2"/>
        <v/>
      </c>
      <c r="AM65" s="544"/>
      <c r="AN65" s="548" t="str">
        <f>IFERROR(VLOOKUP(K65,【参考】数式用!$A$2:$N$57,14,FALSE),"")</f>
        <v/>
      </c>
      <c r="AO65" s="548" t="str">
        <f t="shared" si="3"/>
        <v/>
      </c>
      <c r="AP65" s="547" t="str">
        <f t="shared" si="4"/>
        <v/>
      </c>
      <c r="AQ65" s="547" t="str">
        <f t="shared" si="5"/>
        <v>入力済</v>
      </c>
      <c r="AR65" s="548" t="str">
        <f t="shared" si="6"/>
        <v/>
      </c>
      <c r="AS65" s="547" t="str">
        <f t="shared" si="7"/>
        <v>入力済</v>
      </c>
      <c r="AT65" s="547" t="str">
        <f t="shared" si="8"/>
        <v/>
      </c>
      <c r="AU65" s="547" t="str">
        <f t="shared" si="24"/>
        <v/>
      </c>
      <c r="AV65" s="548" t="str">
        <f t="shared" si="10"/>
        <v/>
      </c>
      <c r="AW65" s="548" t="str">
        <f t="shared" si="11"/>
        <v>入力済</v>
      </c>
      <c r="AX65" s="547" t="str">
        <f>IFERROR(VLOOKUP(K65,【参考】数式用!$AR$3:$AS$49,2, FALSE), "")</f>
        <v/>
      </c>
      <c r="AY65" s="548" t="str">
        <f t="shared" si="12"/>
        <v/>
      </c>
      <c r="AZ65" s="548" t="str">
        <f t="shared" si="13"/>
        <v>入力済</v>
      </c>
      <c r="BA65" s="547" t="str">
        <f>IFERROR(VLOOKUP(K65,【参考】数式用!$AX$3:$AY$56, 2, FALSE), "")</f>
        <v/>
      </c>
      <c r="BB65" s="548" t="str">
        <f t="shared" si="25"/>
        <v/>
      </c>
      <c r="BC65" s="648" t="str">
        <f t="shared" si="15"/>
        <v>入力済</v>
      </c>
      <c r="BD65" s="548" t="str">
        <f t="shared" si="17"/>
        <v/>
      </c>
      <c r="BE65" s="548" t="str">
        <f t="shared" si="26"/>
        <v/>
      </c>
      <c r="BF65" s="515"/>
      <c r="BG65" s="515"/>
      <c r="BH65" s="634" t="e">
        <f>VLOOKUP(K65,【参考】数式用!$A$2:$O$57,15,FALSE)</f>
        <v>#N/A</v>
      </c>
      <c r="BI65" s="515"/>
      <c r="BJ65" s="515"/>
      <c r="BK65" s="515"/>
      <c r="BL65" s="515"/>
      <c r="BM65" s="515"/>
      <c r="BN65" s="515"/>
      <c r="BO65" s="516"/>
    </row>
    <row r="66" spans="1:67" s="517" customFormat="1" ht="109.9" customHeight="1" thickBot="1">
      <c r="A66" s="454">
        <v>55</v>
      </c>
      <c r="B66" s="922" t="str">
        <f>IF(基本情報入力シート!B94="","",基本情報入力シート!B94)</f>
        <v/>
      </c>
      <c r="C66" s="923"/>
      <c r="D66" s="923"/>
      <c r="E66" s="923"/>
      <c r="F66" s="924"/>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2" t="str">
        <f t="shared" si="1"/>
        <v/>
      </c>
      <c r="AL66" s="543" t="str">
        <f t="shared" si="2"/>
        <v/>
      </c>
      <c r="AM66" s="544"/>
      <c r="AN66" s="548" t="str">
        <f>IFERROR(VLOOKUP(K66,【参考】数式用!$A$2:$N$57,14,FALSE),"")</f>
        <v/>
      </c>
      <c r="AO66" s="548" t="str">
        <f t="shared" si="3"/>
        <v/>
      </c>
      <c r="AP66" s="547" t="str">
        <f t="shared" si="4"/>
        <v/>
      </c>
      <c r="AQ66" s="547" t="str">
        <f t="shared" si="5"/>
        <v>入力済</v>
      </c>
      <c r="AR66" s="548" t="str">
        <f t="shared" si="6"/>
        <v/>
      </c>
      <c r="AS66" s="547" t="str">
        <f t="shared" si="7"/>
        <v>入力済</v>
      </c>
      <c r="AT66" s="547" t="str">
        <f t="shared" si="8"/>
        <v/>
      </c>
      <c r="AU66" s="547" t="str">
        <f t="shared" si="24"/>
        <v/>
      </c>
      <c r="AV66" s="548" t="str">
        <f t="shared" si="10"/>
        <v/>
      </c>
      <c r="AW66" s="548" t="str">
        <f t="shared" si="11"/>
        <v>入力済</v>
      </c>
      <c r="AX66" s="547" t="str">
        <f>IFERROR(VLOOKUP(K66,【参考】数式用!$AR$3:$AS$49,2, FALSE), "")</f>
        <v/>
      </c>
      <c r="AY66" s="548" t="str">
        <f t="shared" si="12"/>
        <v/>
      </c>
      <c r="AZ66" s="548" t="str">
        <f t="shared" si="13"/>
        <v>入力済</v>
      </c>
      <c r="BA66" s="547" t="str">
        <f>IFERROR(VLOOKUP(K66,【参考】数式用!$AX$3:$AY$56, 2, FALSE), "")</f>
        <v/>
      </c>
      <c r="BB66" s="548" t="str">
        <f t="shared" si="25"/>
        <v/>
      </c>
      <c r="BC66" s="648" t="str">
        <f t="shared" si="15"/>
        <v>入力済</v>
      </c>
      <c r="BD66" s="548" t="str">
        <f t="shared" si="17"/>
        <v/>
      </c>
      <c r="BE66" s="548" t="str">
        <f t="shared" si="26"/>
        <v/>
      </c>
      <c r="BF66" s="515"/>
      <c r="BG66" s="515"/>
      <c r="BH66" s="634" t="e">
        <f>VLOOKUP(K66,【参考】数式用!$A$2:$O$57,15,FALSE)</f>
        <v>#N/A</v>
      </c>
      <c r="BI66" s="515"/>
      <c r="BJ66" s="515"/>
      <c r="BK66" s="515"/>
      <c r="BL66" s="515"/>
      <c r="BM66" s="515"/>
      <c r="BN66" s="515"/>
      <c r="BO66" s="516"/>
    </row>
    <row r="67" spans="1:67" s="517" customFormat="1" ht="109.9" customHeight="1" thickBot="1">
      <c r="A67" s="454">
        <v>56</v>
      </c>
      <c r="B67" s="922" t="str">
        <f>IF(基本情報入力シート!B95="","",基本情報入力シート!B95)</f>
        <v/>
      </c>
      <c r="C67" s="923"/>
      <c r="D67" s="923"/>
      <c r="E67" s="923"/>
      <c r="F67" s="924"/>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2" t="str">
        <f t="shared" si="1"/>
        <v/>
      </c>
      <c r="AL67" s="543" t="str">
        <f t="shared" si="2"/>
        <v/>
      </c>
      <c r="AM67" s="544"/>
      <c r="AN67" s="548" t="str">
        <f>IFERROR(VLOOKUP(K67,【参考】数式用!$A$2:$N$57,14,FALSE),"")</f>
        <v/>
      </c>
      <c r="AO67" s="548" t="str">
        <f t="shared" si="3"/>
        <v/>
      </c>
      <c r="AP67" s="547" t="str">
        <f t="shared" si="4"/>
        <v/>
      </c>
      <c r="AQ67" s="547" t="str">
        <f t="shared" si="5"/>
        <v>入力済</v>
      </c>
      <c r="AR67" s="548" t="str">
        <f t="shared" si="6"/>
        <v/>
      </c>
      <c r="AS67" s="547" t="str">
        <f t="shared" si="7"/>
        <v>入力済</v>
      </c>
      <c r="AT67" s="547" t="str">
        <f t="shared" si="8"/>
        <v/>
      </c>
      <c r="AU67" s="547" t="str">
        <f t="shared" si="24"/>
        <v/>
      </c>
      <c r="AV67" s="548" t="str">
        <f t="shared" si="10"/>
        <v/>
      </c>
      <c r="AW67" s="548" t="str">
        <f t="shared" si="11"/>
        <v>入力済</v>
      </c>
      <c r="AX67" s="547" t="str">
        <f>IFERROR(VLOOKUP(K67,【参考】数式用!$AR$3:$AS$49,2, FALSE), "")</f>
        <v/>
      </c>
      <c r="AY67" s="548" t="str">
        <f t="shared" si="12"/>
        <v/>
      </c>
      <c r="AZ67" s="548" t="str">
        <f t="shared" si="13"/>
        <v>入力済</v>
      </c>
      <c r="BA67" s="547" t="str">
        <f>IFERROR(VLOOKUP(K67,【参考】数式用!$AX$3:$AY$56, 2, FALSE), "")</f>
        <v/>
      </c>
      <c r="BB67" s="548" t="str">
        <f t="shared" si="25"/>
        <v/>
      </c>
      <c r="BC67" s="648" t="str">
        <f t="shared" si="15"/>
        <v>入力済</v>
      </c>
      <c r="BD67" s="548" t="str">
        <f t="shared" si="17"/>
        <v/>
      </c>
      <c r="BE67" s="548" t="str">
        <f t="shared" si="26"/>
        <v/>
      </c>
      <c r="BF67" s="515"/>
      <c r="BG67" s="515"/>
      <c r="BH67" s="634" t="e">
        <f>VLOOKUP(K67,【参考】数式用!$A$2:$O$57,15,FALSE)</f>
        <v>#N/A</v>
      </c>
      <c r="BI67" s="515"/>
      <c r="BJ67" s="515"/>
      <c r="BK67" s="515"/>
      <c r="BL67" s="515"/>
      <c r="BM67" s="515"/>
      <c r="BN67" s="515"/>
      <c r="BO67" s="516"/>
    </row>
    <row r="68" spans="1:67" s="517" customFormat="1" ht="109.9" customHeight="1" thickBot="1">
      <c r="A68" s="454">
        <v>57</v>
      </c>
      <c r="B68" s="922" t="str">
        <f>IF(基本情報入力シート!B96="","",基本情報入力シート!B96)</f>
        <v/>
      </c>
      <c r="C68" s="923"/>
      <c r="D68" s="923"/>
      <c r="E68" s="923"/>
      <c r="F68" s="924"/>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2" t="str">
        <f t="shared" si="1"/>
        <v/>
      </c>
      <c r="AL68" s="543" t="str">
        <f t="shared" si="2"/>
        <v/>
      </c>
      <c r="AM68" s="544"/>
      <c r="AN68" s="548" t="str">
        <f>IFERROR(VLOOKUP(K68,【参考】数式用!$A$2:$N$57,14,FALSE),"")</f>
        <v/>
      </c>
      <c r="AO68" s="548" t="str">
        <f t="shared" si="3"/>
        <v/>
      </c>
      <c r="AP68" s="547" t="str">
        <f t="shared" si="4"/>
        <v/>
      </c>
      <c r="AQ68" s="547" t="str">
        <f t="shared" si="5"/>
        <v>入力済</v>
      </c>
      <c r="AR68" s="548" t="str">
        <f t="shared" si="6"/>
        <v/>
      </c>
      <c r="AS68" s="547" t="str">
        <f t="shared" si="7"/>
        <v>入力済</v>
      </c>
      <c r="AT68" s="547" t="str">
        <f t="shared" si="8"/>
        <v/>
      </c>
      <c r="AU68" s="547" t="str">
        <f t="shared" si="24"/>
        <v/>
      </c>
      <c r="AV68" s="548" t="str">
        <f t="shared" si="10"/>
        <v/>
      </c>
      <c r="AW68" s="548" t="str">
        <f t="shared" si="11"/>
        <v>入力済</v>
      </c>
      <c r="AX68" s="547" t="str">
        <f>IFERROR(VLOOKUP(K68,【参考】数式用!$AR$3:$AS$49,2, FALSE), "")</f>
        <v/>
      </c>
      <c r="AY68" s="548" t="str">
        <f t="shared" si="12"/>
        <v/>
      </c>
      <c r="AZ68" s="548" t="str">
        <f t="shared" si="13"/>
        <v>入力済</v>
      </c>
      <c r="BA68" s="547" t="str">
        <f>IFERROR(VLOOKUP(K68,【参考】数式用!$AX$3:$AY$56, 2, FALSE), "")</f>
        <v/>
      </c>
      <c r="BB68" s="548" t="str">
        <f t="shared" si="25"/>
        <v/>
      </c>
      <c r="BC68" s="648" t="str">
        <f t="shared" si="15"/>
        <v>入力済</v>
      </c>
      <c r="BD68" s="548" t="str">
        <f t="shared" si="17"/>
        <v/>
      </c>
      <c r="BE68" s="548" t="str">
        <f t="shared" si="26"/>
        <v/>
      </c>
      <c r="BF68" s="515"/>
      <c r="BG68" s="515"/>
      <c r="BH68" s="634" t="e">
        <f>VLOOKUP(K68,【参考】数式用!$A$2:$O$57,15,FALSE)</f>
        <v>#N/A</v>
      </c>
      <c r="BI68" s="515"/>
      <c r="BJ68" s="515"/>
      <c r="BK68" s="515"/>
      <c r="BL68" s="515"/>
      <c r="BM68" s="515"/>
      <c r="BN68" s="515"/>
      <c r="BO68" s="516"/>
    </row>
    <row r="69" spans="1:67" s="517" customFormat="1" ht="109.9" customHeight="1" thickBot="1">
      <c r="A69" s="454">
        <v>58</v>
      </c>
      <c r="B69" s="922" t="str">
        <f>IF(基本情報入力シート!B97="","",基本情報入力シート!B97)</f>
        <v/>
      </c>
      <c r="C69" s="923"/>
      <c r="D69" s="923"/>
      <c r="E69" s="923"/>
      <c r="F69" s="924"/>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2" t="str">
        <f t="shared" si="1"/>
        <v/>
      </c>
      <c r="AL69" s="543" t="str">
        <f t="shared" si="2"/>
        <v/>
      </c>
      <c r="AM69" s="544"/>
      <c r="AN69" s="548" t="str">
        <f>IFERROR(VLOOKUP(K69,【参考】数式用!$A$2:$N$57,14,FALSE),"")</f>
        <v/>
      </c>
      <c r="AO69" s="548" t="str">
        <f t="shared" si="3"/>
        <v/>
      </c>
      <c r="AP69" s="547" t="str">
        <f t="shared" si="4"/>
        <v/>
      </c>
      <c r="AQ69" s="547" t="str">
        <f t="shared" si="5"/>
        <v>入力済</v>
      </c>
      <c r="AR69" s="548" t="str">
        <f t="shared" si="6"/>
        <v/>
      </c>
      <c r="AS69" s="547" t="str">
        <f t="shared" si="7"/>
        <v>入力済</v>
      </c>
      <c r="AT69" s="547" t="str">
        <f t="shared" si="8"/>
        <v/>
      </c>
      <c r="AU69" s="547" t="str">
        <f t="shared" si="24"/>
        <v/>
      </c>
      <c r="AV69" s="548" t="str">
        <f t="shared" si="10"/>
        <v/>
      </c>
      <c r="AW69" s="548" t="str">
        <f t="shared" si="11"/>
        <v>入力済</v>
      </c>
      <c r="AX69" s="547" t="str">
        <f>IFERROR(VLOOKUP(K69,【参考】数式用!$AR$3:$AS$49,2, FALSE), "")</f>
        <v/>
      </c>
      <c r="AY69" s="548" t="str">
        <f t="shared" si="12"/>
        <v/>
      </c>
      <c r="AZ69" s="548" t="str">
        <f t="shared" si="13"/>
        <v>入力済</v>
      </c>
      <c r="BA69" s="547" t="str">
        <f>IFERROR(VLOOKUP(K69,【参考】数式用!$AX$3:$AY$56, 2, FALSE), "")</f>
        <v/>
      </c>
      <c r="BB69" s="548" t="str">
        <f t="shared" si="25"/>
        <v/>
      </c>
      <c r="BC69" s="648" t="str">
        <f t="shared" si="15"/>
        <v>入力済</v>
      </c>
      <c r="BD69" s="548" t="str">
        <f t="shared" si="17"/>
        <v/>
      </c>
      <c r="BE69" s="548" t="str">
        <f t="shared" si="26"/>
        <v/>
      </c>
      <c r="BF69" s="515"/>
      <c r="BG69" s="515"/>
      <c r="BH69" s="634" t="e">
        <f>VLOOKUP(K69,【参考】数式用!$A$2:$O$57,15,FALSE)</f>
        <v>#N/A</v>
      </c>
      <c r="BI69" s="515"/>
      <c r="BJ69" s="515"/>
      <c r="BK69" s="515"/>
      <c r="BL69" s="515"/>
      <c r="BM69" s="515"/>
      <c r="BN69" s="515"/>
      <c r="BO69" s="516"/>
    </row>
    <row r="70" spans="1:67" s="517" customFormat="1" ht="109.9" customHeight="1" thickBot="1">
      <c r="A70" s="454">
        <v>59</v>
      </c>
      <c r="B70" s="922" t="str">
        <f>IF(基本情報入力シート!B98="","",基本情報入力シート!B98)</f>
        <v/>
      </c>
      <c r="C70" s="923"/>
      <c r="D70" s="923"/>
      <c r="E70" s="923"/>
      <c r="F70" s="924"/>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2" t="str">
        <f t="shared" si="1"/>
        <v/>
      </c>
      <c r="AL70" s="543" t="str">
        <f t="shared" si="2"/>
        <v/>
      </c>
      <c r="AM70" s="544"/>
      <c r="AN70" s="548" t="str">
        <f>IFERROR(VLOOKUP(K70,【参考】数式用!$A$2:$N$57,14,FALSE),"")</f>
        <v/>
      </c>
      <c r="AO70" s="548" t="str">
        <f t="shared" si="3"/>
        <v/>
      </c>
      <c r="AP70" s="547" t="str">
        <f t="shared" si="4"/>
        <v/>
      </c>
      <c r="AQ70" s="547" t="str">
        <f t="shared" si="5"/>
        <v>入力済</v>
      </c>
      <c r="AR70" s="548" t="str">
        <f t="shared" si="6"/>
        <v/>
      </c>
      <c r="AS70" s="547" t="str">
        <f t="shared" si="7"/>
        <v>入力済</v>
      </c>
      <c r="AT70" s="547" t="str">
        <f t="shared" si="8"/>
        <v/>
      </c>
      <c r="AU70" s="547" t="str">
        <f t="shared" si="24"/>
        <v/>
      </c>
      <c r="AV70" s="548" t="str">
        <f t="shared" si="10"/>
        <v/>
      </c>
      <c r="AW70" s="548" t="str">
        <f t="shared" si="11"/>
        <v>入力済</v>
      </c>
      <c r="AX70" s="547" t="str">
        <f>IFERROR(VLOOKUP(K70,【参考】数式用!$AR$3:$AS$49,2, FALSE), "")</f>
        <v/>
      </c>
      <c r="AY70" s="548" t="str">
        <f t="shared" si="12"/>
        <v/>
      </c>
      <c r="AZ70" s="548" t="str">
        <f t="shared" si="13"/>
        <v>入力済</v>
      </c>
      <c r="BA70" s="547" t="str">
        <f>IFERROR(VLOOKUP(K70,【参考】数式用!$AX$3:$AY$56, 2, FALSE), "")</f>
        <v/>
      </c>
      <c r="BB70" s="548" t="str">
        <f t="shared" si="25"/>
        <v/>
      </c>
      <c r="BC70" s="648" t="str">
        <f t="shared" si="15"/>
        <v>入力済</v>
      </c>
      <c r="BD70" s="548" t="str">
        <f t="shared" si="17"/>
        <v/>
      </c>
      <c r="BE70" s="548" t="str">
        <f t="shared" si="26"/>
        <v/>
      </c>
      <c r="BF70" s="515"/>
      <c r="BG70" s="515"/>
      <c r="BH70" s="634" t="e">
        <f>VLOOKUP(K70,【参考】数式用!$A$2:$O$57,15,FALSE)</f>
        <v>#N/A</v>
      </c>
      <c r="BI70" s="515"/>
      <c r="BJ70" s="515"/>
      <c r="BK70" s="515"/>
      <c r="BL70" s="515"/>
      <c r="BM70" s="515"/>
      <c r="BN70" s="515"/>
      <c r="BO70" s="516"/>
    </row>
    <row r="71" spans="1:67" s="517" customFormat="1" ht="109.9" customHeight="1" thickBot="1">
      <c r="A71" s="454">
        <v>60</v>
      </c>
      <c r="B71" s="922" t="str">
        <f>IF(基本情報入力シート!B99="","",基本情報入力シート!B99)</f>
        <v/>
      </c>
      <c r="C71" s="923"/>
      <c r="D71" s="923"/>
      <c r="E71" s="923"/>
      <c r="F71" s="924"/>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2" t="str">
        <f t="shared" si="1"/>
        <v/>
      </c>
      <c r="AL71" s="543" t="str">
        <f t="shared" si="2"/>
        <v/>
      </c>
      <c r="AM71" s="544"/>
      <c r="AN71" s="548" t="str">
        <f>IFERROR(VLOOKUP(K71,【参考】数式用!$A$2:$N$57,14,FALSE),"")</f>
        <v/>
      </c>
      <c r="AO71" s="548" t="str">
        <f t="shared" si="3"/>
        <v/>
      </c>
      <c r="AP71" s="547" t="str">
        <f t="shared" si="4"/>
        <v/>
      </c>
      <c r="AQ71" s="547" t="str">
        <f t="shared" si="5"/>
        <v>入力済</v>
      </c>
      <c r="AR71" s="548" t="str">
        <f t="shared" si="6"/>
        <v/>
      </c>
      <c r="AS71" s="547" t="str">
        <f t="shared" si="7"/>
        <v>入力済</v>
      </c>
      <c r="AT71" s="547" t="str">
        <f t="shared" si="8"/>
        <v/>
      </c>
      <c r="AU71" s="547" t="str">
        <f t="shared" si="24"/>
        <v/>
      </c>
      <c r="AV71" s="548" t="str">
        <f t="shared" si="10"/>
        <v/>
      </c>
      <c r="AW71" s="548" t="str">
        <f t="shared" si="11"/>
        <v>入力済</v>
      </c>
      <c r="AX71" s="547" t="str">
        <f>IFERROR(VLOOKUP(K71,【参考】数式用!$AR$3:$AS$49,2, FALSE), "")</f>
        <v/>
      </c>
      <c r="AY71" s="548" t="str">
        <f t="shared" si="12"/>
        <v/>
      </c>
      <c r="AZ71" s="548" t="str">
        <f t="shared" si="13"/>
        <v>入力済</v>
      </c>
      <c r="BA71" s="547" t="str">
        <f>IFERROR(VLOOKUP(K71,【参考】数式用!$AX$3:$AY$56, 2, FALSE), "")</f>
        <v/>
      </c>
      <c r="BB71" s="548" t="str">
        <f t="shared" si="25"/>
        <v/>
      </c>
      <c r="BC71" s="648" t="str">
        <f t="shared" si="15"/>
        <v>入力済</v>
      </c>
      <c r="BD71" s="548" t="str">
        <f t="shared" si="17"/>
        <v/>
      </c>
      <c r="BE71" s="548" t="str">
        <f t="shared" si="26"/>
        <v/>
      </c>
      <c r="BF71" s="515"/>
      <c r="BG71" s="515"/>
      <c r="BH71" s="634" t="e">
        <f>VLOOKUP(K71,【参考】数式用!$A$2:$O$57,15,FALSE)</f>
        <v>#N/A</v>
      </c>
      <c r="BI71" s="515"/>
      <c r="BJ71" s="515"/>
      <c r="BK71" s="515"/>
      <c r="BL71" s="515"/>
      <c r="BM71" s="515"/>
      <c r="BN71" s="515"/>
      <c r="BO71" s="516"/>
    </row>
    <row r="72" spans="1:67" s="517" customFormat="1" ht="109.9" customHeight="1" thickBot="1">
      <c r="A72" s="454">
        <v>61</v>
      </c>
      <c r="B72" s="922" t="str">
        <f>IF(基本情報入力シート!B100="","",基本情報入力シート!B100)</f>
        <v/>
      </c>
      <c r="C72" s="923"/>
      <c r="D72" s="923"/>
      <c r="E72" s="923"/>
      <c r="F72" s="924"/>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2" t="str">
        <f t="shared" si="1"/>
        <v/>
      </c>
      <c r="AL72" s="543" t="str">
        <f t="shared" si="2"/>
        <v/>
      </c>
      <c r="AM72" s="544"/>
      <c r="AN72" s="548" t="str">
        <f>IFERROR(VLOOKUP(K72,【参考】数式用!$A$2:$N$57,14,FALSE),"")</f>
        <v/>
      </c>
      <c r="AO72" s="548" t="str">
        <f t="shared" si="3"/>
        <v/>
      </c>
      <c r="AP72" s="547" t="str">
        <f t="shared" si="4"/>
        <v/>
      </c>
      <c r="AQ72" s="547" t="str">
        <f t="shared" si="5"/>
        <v>入力済</v>
      </c>
      <c r="AR72" s="548" t="str">
        <f t="shared" si="6"/>
        <v/>
      </c>
      <c r="AS72" s="547" t="str">
        <f t="shared" si="7"/>
        <v>入力済</v>
      </c>
      <c r="AT72" s="547" t="str">
        <f t="shared" si="8"/>
        <v/>
      </c>
      <c r="AU72" s="547" t="str">
        <f t="shared" si="24"/>
        <v/>
      </c>
      <c r="AV72" s="548" t="str">
        <f t="shared" si="10"/>
        <v/>
      </c>
      <c r="AW72" s="548" t="str">
        <f t="shared" si="11"/>
        <v>入力済</v>
      </c>
      <c r="AX72" s="547" t="str">
        <f>IFERROR(VLOOKUP(K72,【参考】数式用!$AR$3:$AS$49,2, FALSE), "")</f>
        <v/>
      </c>
      <c r="AY72" s="548" t="str">
        <f t="shared" si="12"/>
        <v/>
      </c>
      <c r="AZ72" s="548" t="str">
        <f t="shared" si="13"/>
        <v>入力済</v>
      </c>
      <c r="BA72" s="547" t="str">
        <f>IFERROR(VLOOKUP(K72,【参考】数式用!$AX$3:$AY$56, 2, FALSE), "")</f>
        <v/>
      </c>
      <c r="BB72" s="548" t="str">
        <f t="shared" si="25"/>
        <v/>
      </c>
      <c r="BC72" s="648" t="str">
        <f t="shared" si="15"/>
        <v>入力済</v>
      </c>
      <c r="BD72" s="548" t="str">
        <f t="shared" si="17"/>
        <v/>
      </c>
      <c r="BE72" s="548" t="str">
        <f t="shared" si="26"/>
        <v/>
      </c>
      <c r="BF72" s="515"/>
      <c r="BG72" s="515"/>
      <c r="BH72" s="634" t="e">
        <f>VLOOKUP(K72,【参考】数式用!$A$2:$O$57,15,FALSE)</f>
        <v>#N/A</v>
      </c>
      <c r="BI72" s="515"/>
      <c r="BJ72" s="515"/>
      <c r="BK72" s="515"/>
      <c r="BL72" s="515"/>
      <c r="BM72" s="515"/>
      <c r="BN72" s="515"/>
      <c r="BO72" s="516"/>
    </row>
    <row r="73" spans="1:67" s="517" customFormat="1" ht="109.9" customHeight="1" thickBot="1">
      <c r="A73" s="454">
        <v>62</v>
      </c>
      <c r="B73" s="922" t="str">
        <f>IF(基本情報入力シート!B101="","",基本情報入力シート!B101)</f>
        <v/>
      </c>
      <c r="C73" s="923"/>
      <c r="D73" s="923"/>
      <c r="E73" s="923"/>
      <c r="F73" s="924"/>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2" t="str">
        <f t="shared" si="1"/>
        <v/>
      </c>
      <c r="AL73" s="543" t="str">
        <f t="shared" si="2"/>
        <v/>
      </c>
      <c r="AM73" s="544"/>
      <c r="AN73" s="548" t="str">
        <f>IFERROR(VLOOKUP(K73,【参考】数式用!$A$2:$N$57,14,FALSE),"")</f>
        <v/>
      </c>
      <c r="AO73" s="548" t="str">
        <f t="shared" si="3"/>
        <v/>
      </c>
      <c r="AP73" s="547" t="str">
        <f t="shared" si="4"/>
        <v/>
      </c>
      <c r="AQ73" s="547" t="str">
        <f t="shared" si="5"/>
        <v>入力済</v>
      </c>
      <c r="AR73" s="548" t="str">
        <f t="shared" si="6"/>
        <v/>
      </c>
      <c r="AS73" s="547" t="str">
        <f t="shared" si="7"/>
        <v>入力済</v>
      </c>
      <c r="AT73" s="547" t="str">
        <f t="shared" si="8"/>
        <v/>
      </c>
      <c r="AU73" s="547" t="str">
        <f t="shared" si="24"/>
        <v/>
      </c>
      <c r="AV73" s="548" t="str">
        <f t="shared" si="10"/>
        <v/>
      </c>
      <c r="AW73" s="548" t="str">
        <f t="shared" si="11"/>
        <v>入力済</v>
      </c>
      <c r="AX73" s="547" t="str">
        <f>IFERROR(VLOOKUP(K73,【参考】数式用!$AR$3:$AS$49,2, FALSE), "")</f>
        <v/>
      </c>
      <c r="AY73" s="548" t="str">
        <f t="shared" si="12"/>
        <v/>
      </c>
      <c r="AZ73" s="548" t="str">
        <f t="shared" si="13"/>
        <v>入力済</v>
      </c>
      <c r="BA73" s="547" t="str">
        <f>IFERROR(VLOOKUP(K73,【参考】数式用!$AX$3:$AY$56, 2, FALSE), "")</f>
        <v/>
      </c>
      <c r="BB73" s="548" t="str">
        <f t="shared" si="25"/>
        <v/>
      </c>
      <c r="BC73" s="648" t="str">
        <f t="shared" si="15"/>
        <v>入力済</v>
      </c>
      <c r="BD73" s="548" t="str">
        <f t="shared" si="17"/>
        <v/>
      </c>
      <c r="BE73" s="548" t="str">
        <f t="shared" si="26"/>
        <v/>
      </c>
      <c r="BF73" s="515"/>
      <c r="BG73" s="515"/>
      <c r="BH73" s="634" t="e">
        <f>VLOOKUP(K73,【参考】数式用!$A$2:$O$57,15,FALSE)</f>
        <v>#N/A</v>
      </c>
      <c r="BI73" s="515"/>
      <c r="BJ73" s="515"/>
      <c r="BK73" s="515"/>
      <c r="BL73" s="515"/>
      <c r="BM73" s="515"/>
      <c r="BN73" s="515"/>
      <c r="BO73" s="516"/>
    </row>
    <row r="74" spans="1:67" s="517" customFormat="1" ht="109.9" customHeight="1" thickBot="1">
      <c r="A74" s="454">
        <v>63</v>
      </c>
      <c r="B74" s="922" t="str">
        <f>IF(基本情報入力シート!B102="","",基本情報入力シート!B102)</f>
        <v/>
      </c>
      <c r="C74" s="923"/>
      <c r="D74" s="923"/>
      <c r="E74" s="923"/>
      <c r="F74" s="924"/>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2" t="str">
        <f t="shared" si="1"/>
        <v/>
      </c>
      <c r="AL74" s="543" t="str">
        <f t="shared" si="2"/>
        <v/>
      </c>
      <c r="AM74" s="544"/>
      <c r="AN74" s="548" t="str">
        <f>IFERROR(VLOOKUP(K74,【参考】数式用!$A$2:$N$57,14,FALSE),"")</f>
        <v/>
      </c>
      <c r="AO74" s="548" t="str">
        <f t="shared" si="3"/>
        <v/>
      </c>
      <c r="AP74" s="547" t="str">
        <f t="shared" si="4"/>
        <v/>
      </c>
      <c r="AQ74" s="547" t="str">
        <f t="shared" si="5"/>
        <v>入力済</v>
      </c>
      <c r="AR74" s="548" t="str">
        <f t="shared" si="6"/>
        <v/>
      </c>
      <c r="AS74" s="547" t="str">
        <f t="shared" si="7"/>
        <v>入力済</v>
      </c>
      <c r="AT74" s="547" t="str">
        <f t="shared" si="8"/>
        <v/>
      </c>
      <c r="AU74" s="547" t="str">
        <f t="shared" si="24"/>
        <v/>
      </c>
      <c r="AV74" s="548" t="str">
        <f t="shared" si="10"/>
        <v/>
      </c>
      <c r="AW74" s="548" t="str">
        <f t="shared" si="11"/>
        <v>入力済</v>
      </c>
      <c r="AX74" s="547" t="str">
        <f>IFERROR(VLOOKUP(K74,【参考】数式用!$AR$3:$AS$49,2, FALSE), "")</f>
        <v/>
      </c>
      <c r="AY74" s="548" t="str">
        <f t="shared" si="12"/>
        <v/>
      </c>
      <c r="AZ74" s="548" t="str">
        <f t="shared" si="13"/>
        <v>入力済</v>
      </c>
      <c r="BA74" s="547" t="str">
        <f>IFERROR(VLOOKUP(K74,【参考】数式用!$AX$3:$AY$56, 2, FALSE), "")</f>
        <v/>
      </c>
      <c r="BB74" s="548" t="str">
        <f t="shared" si="25"/>
        <v/>
      </c>
      <c r="BC74" s="648" t="str">
        <f t="shared" si="15"/>
        <v>入力済</v>
      </c>
      <c r="BD74" s="548" t="str">
        <f t="shared" si="17"/>
        <v/>
      </c>
      <c r="BE74" s="548" t="str">
        <f t="shared" si="26"/>
        <v/>
      </c>
      <c r="BF74" s="515"/>
      <c r="BG74" s="515"/>
      <c r="BH74" s="634" t="e">
        <f>VLOOKUP(K74,【参考】数式用!$A$2:$O$57,15,FALSE)</f>
        <v>#N/A</v>
      </c>
      <c r="BI74" s="515"/>
      <c r="BJ74" s="515"/>
      <c r="BK74" s="515"/>
      <c r="BL74" s="515"/>
      <c r="BM74" s="515"/>
      <c r="BN74" s="515"/>
      <c r="BO74" s="516"/>
    </row>
    <row r="75" spans="1:67" s="517" customFormat="1" ht="109.9" customHeight="1" thickBot="1">
      <c r="A75" s="454">
        <v>64</v>
      </c>
      <c r="B75" s="922" t="str">
        <f>IF(基本情報入力シート!B103="","",基本情報入力シート!B103)</f>
        <v/>
      </c>
      <c r="C75" s="923"/>
      <c r="D75" s="923"/>
      <c r="E75" s="923"/>
      <c r="F75" s="924"/>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2" t="str">
        <f t="shared" si="1"/>
        <v/>
      </c>
      <c r="AL75" s="543" t="str">
        <f t="shared" si="2"/>
        <v/>
      </c>
      <c r="AM75" s="544"/>
      <c r="AN75" s="548" t="str">
        <f>IFERROR(VLOOKUP(K75,【参考】数式用!$A$2:$N$57,14,FALSE),"")</f>
        <v/>
      </c>
      <c r="AO75" s="548" t="str">
        <f t="shared" si="3"/>
        <v/>
      </c>
      <c r="AP75" s="547" t="str">
        <f t="shared" si="4"/>
        <v/>
      </c>
      <c r="AQ75" s="547" t="str">
        <f t="shared" si="5"/>
        <v>入力済</v>
      </c>
      <c r="AR75" s="548" t="str">
        <f t="shared" si="6"/>
        <v/>
      </c>
      <c r="AS75" s="547" t="str">
        <f t="shared" si="7"/>
        <v>入力済</v>
      </c>
      <c r="AT75" s="547" t="str">
        <f t="shared" si="8"/>
        <v/>
      </c>
      <c r="AU75" s="547" t="str">
        <f t="shared" si="24"/>
        <v/>
      </c>
      <c r="AV75" s="548" t="str">
        <f t="shared" si="10"/>
        <v/>
      </c>
      <c r="AW75" s="548" t="str">
        <f t="shared" si="11"/>
        <v>入力済</v>
      </c>
      <c r="AX75" s="547" t="str">
        <f>IFERROR(VLOOKUP(K75,【参考】数式用!$AR$3:$AS$49,2, FALSE), "")</f>
        <v/>
      </c>
      <c r="AY75" s="548" t="str">
        <f t="shared" si="12"/>
        <v/>
      </c>
      <c r="AZ75" s="548" t="str">
        <f t="shared" si="13"/>
        <v>入力済</v>
      </c>
      <c r="BA75" s="547" t="str">
        <f>IFERROR(VLOOKUP(K75,【参考】数式用!$AX$3:$AY$56, 2, FALSE), "")</f>
        <v/>
      </c>
      <c r="BB75" s="548" t="str">
        <f t="shared" si="25"/>
        <v/>
      </c>
      <c r="BC75" s="648" t="str">
        <f t="shared" si="15"/>
        <v>入力済</v>
      </c>
      <c r="BD75" s="548" t="str">
        <f t="shared" si="17"/>
        <v/>
      </c>
      <c r="BE75" s="548" t="str">
        <f t="shared" si="26"/>
        <v/>
      </c>
      <c r="BF75" s="515"/>
      <c r="BG75" s="515"/>
      <c r="BH75" s="634" t="e">
        <f>VLOOKUP(K75,【参考】数式用!$A$2:$O$57,15,FALSE)</f>
        <v>#N/A</v>
      </c>
      <c r="BI75" s="515"/>
      <c r="BJ75" s="515"/>
      <c r="BK75" s="515"/>
      <c r="BL75" s="515"/>
      <c r="BM75" s="515"/>
      <c r="BN75" s="515"/>
      <c r="BO75" s="516"/>
    </row>
    <row r="76" spans="1:67" s="517" customFormat="1" ht="109.9" customHeight="1" thickBot="1">
      <c r="A76" s="454">
        <v>65</v>
      </c>
      <c r="B76" s="922" t="str">
        <f>IF(基本情報入力シート!B104="","",基本情報入力シート!B104)</f>
        <v/>
      </c>
      <c r="C76" s="923"/>
      <c r="D76" s="923"/>
      <c r="E76" s="923"/>
      <c r="F76" s="924"/>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2" t="str">
        <f t="shared" si="1"/>
        <v/>
      </c>
      <c r="AL76" s="543" t="str">
        <f t="shared" si="2"/>
        <v/>
      </c>
      <c r="AM76" s="544"/>
      <c r="AN76" s="548" t="str">
        <f>IFERROR(VLOOKUP(K76,【参考】数式用!$A$2:$N$57,14,FALSE),"")</f>
        <v/>
      </c>
      <c r="AO76" s="548" t="str">
        <f t="shared" si="3"/>
        <v/>
      </c>
      <c r="AP76" s="547" t="str">
        <f t="shared" si="4"/>
        <v/>
      </c>
      <c r="AQ76" s="547" t="str">
        <f t="shared" si="5"/>
        <v>入力済</v>
      </c>
      <c r="AR76" s="548" t="str">
        <f t="shared" si="6"/>
        <v/>
      </c>
      <c r="AS76" s="547" t="str">
        <f t="shared" si="7"/>
        <v>入力済</v>
      </c>
      <c r="AT76" s="547" t="str">
        <f t="shared" si="8"/>
        <v/>
      </c>
      <c r="AU76" s="547" t="str">
        <f t="shared" si="24"/>
        <v/>
      </c>
      <c r="AV76" s="548" t="str">
        <f t="shared" si="10"/>
        <v/>
      </c>
      <c r="AW76" s="548" t="str">
        <f t="shared" si="11"/>
        <v>入力済</v>
      </c>
      <c r="AX76" s="547" t="str">
        <f>IFERROR(VLOOKUP(K76,【参考】数式用!$AR$3:$AS$49,2, FALSE), "")</f>
        <v/>
      </c>
      <c r="AY76" s="548" t="str">
        <f t="shared" si="12"/>
        <v/>
      </c>
      <c r="AZ76" s="548" t="str">
        <f t="shared" si="13"/>
        <v>入力済</v>
      </c>
      <c r="BA76" s="547" t="str">
        <f>IFERROR(VLOOKUP(K76,【参考】数式用!$AX$3:$AY$56, 2, FALSE), "")</f>
        <v/>
      </c>
      <c r="BB76" s="548" t="str">
        <f t="shared" ref="BB76:BB111" si="27">IF(COUNTIF(AE76:AH76,"*令和８年度特例要件を*")&gt;0,"AJ列に色付け","")</f>
        <v/>
      </c>
      <c r="BC76" s="648" t="str">
        <f t="shared" si="15"/>
        <v>入力済</v>
      </c>
      <c r="BD76" s="548" t="str">
        <f t="shared" si="17"/>
        <v/>
      </c>
      <c r="BE76" s="548" t="str">
        <f t="shared" si="26"/>
        <v/>
      </c>
      <c r="BF76" s="515"/>
      <c r="BG76" s="515"/>
      <c r="BH76" s="634" t="e">
        <f>VLOOKUP(K76,【参考】数式用!$A$2:$O$57,15,FALSE)</f>
        <v>#N/A</v>
      </c>
      <c r="BI76" s="515"/>
      <c r="BJ76" s="515"/>
      <c r="BK76" s="515"/>
      <c r="BL76" s="515"/>
      <c r="BM76" s="515"/>
      <c r="BN76" s="515"/>
      <c r="BO76" s="516"/>
    </row>
    <row r="77" spans="1:67" s="517" customFormat="1" ht="109.9" customHeight="1" thickBot="1">
      <c r="A77" s="454">
        <v>66</v>
      </c>
      <c r="B77" s="922" t="str">
        <f>IF(基本情報入力シート!B105="","",基本情報入力シート!B105)</f>
        <v/>
      </c>
      <c r="C77" s="923"/>
      <c r="D77" s="923"/>
      <c r="E77" s="923"/>
      <c r="F77" s="924"/>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2" t="str">
        <f t="shared" si="1"/>
        <v/>
      </c>
      <c r="AL77" s="543"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4"/>
      <c r="AN77" s="548" t="str">
        <f>IFERROR(VLOOKUP(K77,【参考】数式用!$A$2:$N$57,14,FALSE),"")</f>
        <v/>
      </c>
      <c r="AO77" s="548" t="str">
        <f t="shared" ref="AO77:AO111" si="29">IF(AND(K77&lt;&gt;"",AN77="加算対象"),"N列に色付け","")</f>
        <v/>
      </c>
      <c r="AP77" s="547" t="str">
        <f t="shared" ref="AP77:AP111" si="30">IF(AND(AC77&lt;&gt;0,AC77&lt;&gt;"",AN77="加算対象"),IF(AD77="○","入力済","未入力"),"")</f>
        <v/>
      </c>
      <c r="AQ77" s="547" t="str">
        <f t="shared" ref="AQ77:AQ111" si="31">IF(AND(N77&lt;&gt;"", AE77="",AN77="加算対象"), "未入力", "入力済")</f>
        <v>入力済</v>
      </c>
      <c r="AR77" s="548" t="str">
        <f t="shared" ref="AR77:AR111" si="32">IF(AND(N77&lt;&gt;"", N77&lt;&gt;"処遇改善加算Ⅳ",AN77="加算対象"),"AF列に色付け","")</f>
        <v/>
      </c>
      <c r="AS77" s="547" t="str">
        <f t="shared" ref="AS77:AS111" si="33">IF(AND(N77&lt;&gt;"", N77&lt;&gt;"処遇改善加算Ⅳ", AF77=""), "未入力", "入力済")</f>
        <v>入力済</v>
      </c>
      <c r="AT77" s="547" t="str">
        <f t="shared" si="8"/>
        <v/>
      </c>
      <c r="AU77" s="547" t="str">
        <f t="shared" si="24"/>
        <v/>
      </c>
      <c r="AV77" s="548" t="str">
        <f t="shared" si="10"/>
        <v/>
      </c>
      <c r="AW77" s="548" t="str">
        <f t="shared" ref="AW77:AW111" si="34">IF(AND($AU77=1,$AV77="AH列に色付け",OR($AG77="",$AH77="")),"未入力",IF(AND($AU77=1,$AV77="",$AG77=""),"未入力","入力済"))</f>
        <v>入力済</v>
      </c>
      <c r="AX77" s="547" t="str">
        <f>IFERROR(VLOOKUP(K77,【参考】数式用!$AR$3:$AS$49,2, FALSE), "")</f>
        <v/>
      </c>
      <c r="AY77" s="548" t="str">
        <f t="shared" ref="AY77:AY111" si="35">IF(AND(AN77="加算対象",N77="処遇改善加算Ⅰ"),"AI列に色付け","")</f>
        <v/>
      </c>
      <c r="AZ77" s="548" t="str">
        <f t="shared" si="13"/>
        <v>入力済</v>
      </c>
      <c r="BA77" s="547" t="str">
        <f>IFERROR(VLOOKUP(K77,【参考】数式用!$AX$3:$AY$56, 2, FALSE), "")</f>
        <v/>
      </c>
      <c r="BB77" s="548" t="str">
        <f t="shared" si="27"/>
        <v/>
      </c>
      <c r="BC77" s="648" t="str">
        <f t="shared" ref="BC77:BC111" si="36">IF(AND(COUNTIF(AE77:AH77,"*令和８年度特例要件を*")&gt;0,AJ77=""), "未入力","入力済")</f>
        <v>入力済</v>
      </c>
      <c r="BD77" s="548" t="str">
        <f t="shared" si="17"/>
        <v/>
      </c>
      <c r="BE77" s="548" t="str">
        <f t="shared" si="26"/>
        <v/>
      </c>
      <c r="BF77" s="515"/>
      <c r="BG77" s="515"/>
      <c r="BH77" s="634" t="e">
        <f>VLOOKUP(K77,【参考】数式用!$A$2:$O$57,15,FALSE)</f>
        <v>#N/A</v>
      </c>
      <c r="BI77" s="515"/>
      <c r="BJ77" s="515"/>
      <c r="BK77" s="515"/>
      <c r="BL77" s="515"/>
      <c r="BM77" s="515"/>
      <c r="BN77" s="515"/>
      <c r="BO77" s="516"/>
    </row>
    <row r="78" spans="1:67" s="517" customFormat="1" ht="109.9" customHeight="1" thickBot="1">
      <c r="A78" s="454">
        <v>67</v>
      </c>
      <c r="B78" s="922" t="str">
        <f>IF(基本情報入力シート!B106="","",基本情報入力シート!B106)</f>
        <v/>
      </c>
      <c r="C78" s="923"/>
      <c r="D78" s="923"/>
      <c r="E78" s="923"/>
      <c r="F78" s="924"/>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2"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3" t="str">
        <f t="shared" si="28"/>
        <v/>
      </c>
      <c r="AM78" s="544"/>
      <c r="AN78" s="548" t="str">
        <f>IFERROR(VLOOKUP(K78,【参考】数式用!$A$2:$N$57,14,FALSE),"")</f>
        <v/>
      </c>
      <c r="AO78" s="548" t="str">
        <f t="shared" si="29"/>
        <v/>
      </c>
      <c r="AP78" s="547" t="str">
        <f t="shared" si="30"/>
        <v/>
      </c>
      <c r="AQ78" s="547" t="str">
        <f t="shared" si="31"/>
        <v>入力済</v>
      </c>
      <c r="AR78" s="548" t="str">
        <f t="shared" si="32"/>
        <v/>
      </c>
      <c r="AS78" s="547" t="str">
        <f t="shared" si="33"/>
        <v>入力済</v>
      </c>
      <c r="AT78" s="547" t="str">
        <f t="shared" ref="AT78:AT111" si="38">IF(OR(N78="処遇改善加算Ⅰ",N78="処遇改善加算Ⅱ"),"対象","")</f>
        <v/>
      </c>
      <c r="AU78" s="547" t="str">
        <f t="shared" ref="AU78:AU111" si="39">IF(AND(AN78="加算対象",N78&lt;&gt;"処遇改善加算Ⅲ",N78&lt;&gt;"処遇改善加算Ⅳ", N78&lt;&gt;"", AT78&lt;&gt;"対象外"), 1,"")</f>
        <v/>
      </c>
      <c r="AV78" s="548" t="str">
        <f t="shared" ref="AV78:AV111" si="40">IF(AND(AU78=1, OR(AG78=0,AG78=""),AN78="加算対象"),"AH列に色付け","")</f>
        <v/>
      </c>
      <c r="AW78" s="548" t="str">
        <f t="shared" si="34"/>
        <v>入力済</v>
      </c>
      <c r="AX78" s="547" t="str">
        <f>IFERROR(VLOOKUP(K78,【参考】数式用!$AR$3:$AS$49,2, FALSE), "")</f>
        <v/>
      </c>
      <c r="AY78" s="548" t="str">
        <f t="shared" si="35"/>
        <v/>
      </c>
      <c r="AZ78" s="548" t="str">
        <f t="shared" ref="AZ78:AZ111" si="41">IF(AND(N78="処遇改善加算Ⅰ", AI78=""), "未入力","入力済")</f>
        <v>入力済</v>
      </c>
      <c r="BA78" s="547" t="str">
        <f>IFERROR(VLOOKUP(K78,【参考】数式用!$AX$3:$AY$56, 2, FALSE), "")</f>
        <v/>
      </c>
      <c r="BB78" s="548" t="str">
        <f t="shared" si="27"/>
        <v/>
      </c>
      <c r="BC78" s="648" t="str">
        <f t="shared" si="36"/>
        <v>入力済</v>
      </c>
      <c r="BD78" s="548" t="str">
        <f t="shared" ref="BD78:BD111" si="42">IF(BB78="AJ列に色付け","入力必要","")</f>
        <v/>
      </c>
      <c r="BE78" s="548" t="str">
        <f t="shared" ref="BE78:BE111" si="43">G78</f>
        <v/>
      </c>
      <c r="BF78" s="515"/>
      <c r="BG78" s="515"/>
      <c r="BH78" s="634" t="e">
        <f>VLOOKUP(K78,【参考】数式用!$A$2:$O$57,15,FALSE)</f>
        <v>#N/A</v>
      </c>
      <c r="BI78" s="515"/>
      <c r="BJ78" s="515"/>
      <c r="BK78" s="515"/>
      <c r="BL78" s="515"/>
      <c r="BM78" s="515"/>
      <c r="BN78" s="515"/>
      <c r="BO78" s="516"/>
    </row>
    <row r="79" spans="1:67" s="517" customFormat="1" ht="109.9" customHeight="1" thickBot="1">
      <c r="A79" s="454">
        <v>68</v>
      </c>
      <c r="B79" s="922" t="str">
        <f>IF(基本情報入力シート!B107="","",基本情報入力シート!B107)</f>
        <v/>
      </c>
      <c r="C79" s="923"/>
      <c r="D79" s="923"/>
      <c r="E79" s="923"/>
      <c r="F79" s="924"/>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2" t="str">
        <f t="shared" si="37"/>
        <v/>
      </c>
      <c r="AL79" s="543" t="str">
        <f t="shared" si="28"/>
        <v/>
      </c>
      <c r="AM79" s="544"/>
      <c r="AN79" s="548" t="str">
        <f>IFERROR(VLOOKUP(K79,【参考】数式用!$A$2:$N$57,14,FALSE),"")</f>
        <v/>
      </c>
      <c r="AO79" s="548" t="str">
        <f t="shared" si="29"/>
        <v/>
      </c>
      <c r="AP79" s="547" t="str">
        <f t="shared" si="30"/>
        <v/>
      </c>
      <c r="AQ79" s="547" t="str">
        <f t="shared" si="31"/>
        <v>入力済</v>
      </c>
      <c r="AR79" s="548" t="str">
        <f t="shared" si="32"/>
        <v/>
      </c>
      <c r="AS79" s="547" t="str">
        <f t="shared" si="33"/>
        <v>入力済</v>
      </c>
      <c r="AT79" s="547" t="str">
        <f t="shared" si="38"/>
        <v/>
      </c>
      <c r="AU79" s="547" t="str">
        <f t="shared" si="39"/>
        <v/>
      </c>
      <c r="AV79" s="548" t="str">
        <f t="shared" si="40"/>
        <v/>
      </c>
      <c r="AW79" s="548" t="str">
        <f t="shared" si="34"/>
        <v>入力済</v>
      </c>
      <c r="AX79" s="547" t="str">
        <f>IFERROR(VLOOKUP(K79,【参考】数式用!$AR$3:$AS$49,2, FALSE), "")</f>
        <v/>
      </c>
      <c r="AY79" s="548" t="str">
        <f t="shared" si="35"/>
        <v/>
      </c>
      <c r="AZ79" s="548" t="str">
        <f t="shared" si="41"/>
        <v>入力済</v>
      </c>
      <c r="BA79" s="547" t="str">
        <f>IFERROR(VLOOKUP(K79,【参考】数式用!$AX$3:$AY$56, 2, FALSE), "")</f>
        <v/>
      </c>
      <c r="BB79" s="548" t="str">
        <f t="shared" si="27"/>
        <v/>
      </c>
      <c r="BC79" s="648" t="str">
        <f t="shared" si="36"/>
        <v>入力済</v>
      </c>
      <c r="BD79" s="548" t="str">
        <f t="shared" si="42"/>
        <v/>
      </c>
      <c r="BE79" s="548" t="str">
        <f t="shared" si="43"/>
        <v/>
      </c>
      <c r="BF79" s="515"/>
      <c r="BG79" s="515"/>
      <c r="BH79" s="634" t="e">
        <f>VLOOKUP(K79,【参考】数式用!$A$2:$O$57,15,FALSE)</f>
        <v>#N/A</v>
      </c>
      <c r="BI79" s="515"/>
      <c r="BJ79" s="515"/>
      <c r="BK79" s="515"/>
      <c r="BL79" s="515"/>
      <c r="BM79" s="515"/>
      <c r="BN79" s="515"/>
      <c r="BO79" s="516"/>
    </row>
    <row r="80" spans="1:67" s="517" customFormat="1" ht="109.9" customHeight="1" thickBot="1">
      <c r="A80" s="454">
        <v>69</v>
      </c>
      <c r="B80" s="922" t="str">
        <f>IF(基本情報入力シート!B108="","",基本情報入力シート!B108)</f>
        <v/>
      </c>
      <c r="C80" s="923"/>
      <c r="D80" s="923"/>
      <c r="E80" s="923"/>
      <c r="F80" s="924"/>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2" t="str">
        <f t="shared" si="37"/>
        <v/>
      </c>
      <c r="AL80" s="543" t="str">
        <f t="shared" si="28"/>
        <v/>
      </c>
      <c r="AM80" s="544"/>
      <c r="AN80" s="548" t="str">
        <f>IFERROR(VLOOKUP(K80,【参考】数式用!$A$2:$N$57,14,FALSE),"")</f>
        <v/>
      </c>
      <c r="AO80" s="548" t="str">
        <f t="shared" si="29"/>
        <v/>
      </c>
      <c r="AP80" s="547" t="str">
        <f t="shared" si="30"/>
        <v/>
      </c>
      <c r="AQ80" s="547" t="str">
        <f t="shared" si="31"/>
        <v>入力済</v>
      </c>
      <c r="AR80" s="548" t="str">
        <f t="shared" si="32"/>
        <v/>
      </c>
      <c r="AS80" s="547" t="str">
        <f t="shared" si="33"/>
        <v>入力済</v>
      </c>
      <c r="AT80" s="547" t="str">
        <f t="shared" si="38"/>
        <v/>
      </c>
      <c r="AU80" s="547" t="str">
        <f t="shared" si="39"/>
        <v/>
      </c>
      <c r="AV80" s="548" t="str">
        <f t="shared" si="40"/>
        <v/>
      </c>
      <c r="AW80" s="548" t="str">
        <f t="shared" si="34"/>
        <v>入力済</v>
      </c>
      <c r="AX80" s="547" t="str">
        <f>IFERROR(VLOOKUP(K80,【参考】数式用!$AR$3:$AS$49,2, FALSE), "")</f>
        <v/>
      </c>
      <c r="AY80" s="548" t="str">
        <f t="shared" si="35"/>
        <v/>
      </c>
      <c r="AZ80" s="548" t="str">
        <f t="shared" si="41"/>
        <v>入力済</v>
      </c>
      <c r="BA80" s="547" t="str">
        <f>IFERROR(VLOOKUP(K80,【参考】数式用!$AX$3:$AY$56, 2, FALSE), "")</f>
        <v/>
      </c>
      <c r="BB80" s="548" t="str">
        <f t="shared" si="27"/>
        <v/>
      </c>
      <c r="BC80" s="648" t="str">
        <f t="shared" si="36"/>
        <v>入力済</v>
      </c>
      <c r="BD80" s="548" t="str">
        <f t="shared" si="42"/>
        <v/>
      </c>
      <c r="BE80" s="548" t="str">
        <f t="shared" si="43"/>
        <v/>
      </c>
      <c r="BF80" s="515"/>
      <c r="BG80" s="515"/>
      <c r="BH80" s="634" t="e">
        <f>VLOOKUP(K80,【参考】数式用!$A$2:$O$57,15,FALSE)</f>
        <v>#N/A</v>
      </c>
      <c r="BI80" s="515"/>
      <c r="BJ80" s="515"/>
      <c r="BK80" s="515"/>
      <c r="BL80" s="515"/>
      <c r="BM80" s="515"/>
      <c r="BN80" s="515"/>
      <c r="BO80" s="516"/>
    </row>
    <row r="81" spans="1:67" s="517" customFormat="1" ht="109.9" customHeight="1" thickBot="1">
      <c r="A81" s="454">
        <v>70</v>
      </c>
      <c r="B81" s="922" t="str">
        <f>IF(基本情報入力シート!B109="","",基本情報入力シート!B109)</f>
        <v/>
      </c>
      <c r="C81" s="923"/>
      <c r="D81" s="923"/>
      <c r="E81" s="923"/>
      <c r="F81" s="924"/>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2" t="str">
        <f t="shared" si="37"/>
        <v/>
      </c>
      <c r="AL81" s="543" t="str">
        <f t="shared" si="28"/>
        <v/>
      </c>
      <c r="AM81" s="544"/>
      <c r="AN81" s="548" t="str">
        <f>IFERROR(VLOOKUP(K81,【参考】数式用!$A$2:$N$57,14,FALSE),"")</f>
        <v/>
      </c>
      <c r="AO81" s="548" t="str">
        <f t="shared" si="29"/>
        <v/>
      </c>
      <c r="AP81" s="547" t="str">
        <f t="shared" si="30"/>
        <v/>
      </c>
      <c r="AQ81" s="547" t="str">
        <f t="shared" si="31"/>
        <v>入力済</v>
      </c>
      <c r="AR81" s="548" t="str">
        <f t="shared" si="32"/>
        <v/>
      </c>
      <c r="AS81" s="547" t="str">
        <f t="shared" si="33"/>
        <v>入力済</v>
      </c>
      <c r="AT81" s="547" t="str">
        <f t="shared" si="38"/>
        <v/>
      </c>
      <c r="AU81" s="547" t="str">
        <f t="shared" si="39"/>
        <v/>
      </c>
      <c r="AV81" s="548" t="str">
        <f t="shared" si="40"/>
        <v/>
      </c>
      <c r="AW81" s="548" t="str">
        <f t="shared" si="34"/>
        <v>入力済</v>
      </c>
      <c r="AX81" s="547" t="str">
        <f>IFERROR(VLOOKUP(K81,【参考】数式用!$AR$3:$AS$49,2, FALSE), "")</f>
        <v/>
      </c>
      <c r="AY81" s="548" t="str">
        <f t="shared" si="35"/>
        <v/>
      </c>
      <c r="AZ81" s="548" t="str">
        <f t="shared" si="41"/>
        <v>入力済</v>
      </c>
      <c r="BA81" s="547" t="str">
        <f>IFERROR(VLOOKUP(K81,【参考】数式用!$AX$3:$AY$56, 2, FALSE), "")</f>
        <v/>
      </c>
      <c r="BB81" s="548" t="str">
        <f t="shared" si="27"/>
        <v/>
      </c>
      <c r="BC81" s="648" t="str">
        <f t="shared" si="36"/>
        <v>入力済</v>
      </c>
      <c r="BD81" s="548" t="str">
        <f t="shared" si="42"/>
        <v/>
      </c>
      <c r="BE81" s="548" t="str">
        <f t="shared" si="43"/>
        <v/>
      </c>
      <c r="BF81" s="515"/>
      <c r="BG81" s="515"/>
      <c r="BH81" s="634" t="e">
        <f>VLOOKUP(K81,【参考】数式用!$A$2:$O$57,15,FALSE)</f>
        <v>#N/A</v>
      </c>
      <c r="BI81" s="515"/>
      <c r="BJ81" s="515"/>
      <c r="BK81" s="515"/>
      <c r="BL81" s="515"/>
      <c r="BM81" s="515"/>
      <c r="BN81" s="515"/>
      <c r="BO81" s="516"/>
    </row>
    <row r="82" spans="1:67" s="517" customFormat="1" ht="109.9" customHeight="1" thickBot="1">
      <c r="A82" s="454">
        <v>71</v>
      </c>
      <c r="B82" s="922" t="str">
        <f>IF(基本情報入力シート!B110="","",基本情報入力シート!B110)</f>
        <v/>
      </c>
      <c r="C82" s="923"/>
      <c r="D82" s="923"/>
      <c r="E82" s="923"/>
      <c r="F82" s="924"/>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2" t="str">
        <f t="shared" si="37"/>
        <v/>
      </c>
      <c r="AL82" s="543" t="str">
        <f t="shared" si="28"/>
        <v/>
      </c>
      <c r="AM82" s="544"/>
      <c r="AN82" s="548" t="str">
        <f>IFERROR(VLOOKUP(K82,【参考】数式用!$A$2:$N$57,14,FALSE),"")</f>
        <v/>
      </c>
      <c r="AO82" s="548" t="str">
        <f t="shared" si="29"/>
        <v/>
      </c>
      <c r="AP82" s="547" t="str">
        <f t="shared" si="30"/>
        <v/>
      </c>
      <c r="AQ82" s="547" t="str">
        <f t="shared" si="31"/>
        <v>入力済</v>
      </c>
      <c r="AR82" s="548" t="str">
        <f t="shared" si="32"/>
        <v/>
      </c>
      <c r="AS82" s="547" t="str">
        <f t="shared" si="33"/>
        <v>入力済</v>
      </c>
      <c r="AT82" s="547" t="str">
        <f t="shared" si="38"/>
        <v/>
      </c>
      <c r="AU82" s="547" t="str">
        <f t="shared" si="39"/>
        <v/>
      </c>
      <c r="AV82" s="548" t="str">
        <f t="shared" si="40"/>
        <v/>
      </c>
      <c r="AW82" s="548" t="str">
        <f t="shared" si="34"/>
        <v>入力済</v>
      </c>
      <c r="AX82" s="547" t="str">
        <f>IFERROR(VLOOKUP(K82,【参考】数式用!$AR$3:$AS$49,2, FALSE), "")</f>
        <v/>
      </c>
      <c r="AY82" s="548" t="str">
        <f t="shared" si="35"/>
        <v/>
      </c>
      <c r="AZ82" s="548" t="str">
        <f t="shared" si="41"/>
        <v>入力済</v>
      </c>
      <c r="BA82" s="547" t="str">
        <f>IFERROR(VLOOKUP(K82,【参考】数式用!$AX$3:$AY$56, 2, FALSE), "")</f>
        <v/>
      </c>
      <c r="BB82" s="548" t="str">
        <f t="shared" si="27"/>
        <v/>
      </c>
      <c r="BC82" s="648" t="str">
        <f t="shared" si="36"/>
        <v>入力済</v>
      </c>
      <c r="BD82" s="548" t="str">
        <f t="shared" si="42"/>
        <v/>
      </c>
      <c r="BE82" s="548" t="str">
        <f t="shared" si="43"/>
        <v/>
      </c>
      <c r="BF82" s="515"/>
      <c r="BG82" s="515"/>
      <c r="BH82" s="634" t="e">
        <f>VLOOKUP(K82,【参考】数式用!$A$2:$O$57,15,FALSE)</f>
        <v>#N/A</v>
      </c>
      <c r="BI82" s="515"/>
      <c r="BJ82" s="515"/>
      <c r="BK82" s="515"/>
      <c r="BL82" s="515"/>
      <c r="BM82" s="515"/>
      <c r="BN82" s="515"/>
      <c r="BO82" s="516"/>
    </row>
    <row r="83" spans="1:67" s="517" customFormat="1" ht="109.9" customHeight="1" thickBot="1">
      <c r="A83" s="454">
        <v>72</v>
      </c>
      <c r="B83" s="922" t="str">
        <f>IF(基本情報入力シート!B111="","",基本情報入力シート!B111)</f>
        <v/>
      </c>
      <c r="C83" s="923"/>
      <c r="D83" s="923"/>
      <c r="E83" s="923"/>
      <c r="F83" s="924"/>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2" t="str">
        <f t="shared" si="37"/>
        <v/>
      </c>
      <c r="AL83" s="543" t="str">
        <f t="shared" si="28"/>
        <v/>
      </c>
      <c r="AM83" s="544"/>
      <c r="AN83" s="548" t="str">
        <f>IFERROR(VLOOKUP(K83,【参考】数式用!$A$2:$N$57,14,FALSE),"")</f>
        <v/>
      </c>
      <c r="AO83" s="548" t="str">
        <f t="shared" si="29"/>
        <v/>
      </c>
      <c r="AP83" s="547" t="str">
        <f t="shared" si="30"/>
        <v/>
      </c>
      <c r="AQ83" s="547" t="str">
        <f t="shared" si="31"/>
        <v>入力済</v>
      </c>
      <c r="AR83" s="548" t="str">
        <f t="shared" si="32"/>
        <v/>
      </c>
      <c r="AS83" s="547" t="str">
        <f t="shared" si="33"/>
        <v>入力済</v>
      </c>
      <c r="AT83" s="547" t="str">
        <f t="shared" si="38"/>
        <v/>
      </c>
      <c r="AU83" s="547" t="str">
        <f t="shared" si="39"/>
        <v/>
      </c>
      <c r="AV83" s="548" t="str">
        <f t="shared" si="40"/>
        <v/>
      </c>
      <c r="AW83" s="548" t="str">
        <f t="shared" si="34"/>
        <v>入力済</v>
      </c>
      <c r="AX83" s="547" t="str">
        <f>IFERROR(VLOOKUP(K83,【参考】数式用!$AR$3:$AS$49,2, FALSE), "")</f>
        <v/>
      </c>
      <c r="AY83" s="548" t="str">
        <f t="shared" si="35"/>
        <v/>
      </c>
      <c r="AZ83" s="548" t="str">
        <f t="shared" si="41"/>
        <v>入力済</v>
      </c>
      <c r="BA83" s="547" t="str">
        <f>IFERROR(VLOOKUP(K83,【参考】数式用!$AX$3:$AY$56, 2, FALSE), "")</f>
        <v/>
      </c>
      <c r="BB83" s="548" t="str">
        <f t="shared" si="27"/>
        <v/>
      </c>
      <c r="BC83" s="648" t="str">
        <f t="shared" si="36"/>
        <v>入力済</v>
      </c>
      <c r="BD83" s="548" t="str">
        <f t="shared" si="42"/>
        <v/>
      </c>
      <c r="BE83" s="548" t="str">
        <f t="shared" si="43"/>
        <v/>
      </c>
      <c r="BF83" s="515"/>
      <c r="BG83" s="515"/>
      <c r="BH83" s="634" t="e">
        <f>VLOOKUP(K83,【参考】数式用!$A$2:$O$57,15,FALSE)</f>
        <v>#N/A</v>
      </c>
      <c r="BI83" s="515"/>
      <c r="BJ83" s="515"/>
      <c r="BK83" s="515"/>
      <c r="BL83" s="515"/>
      <c r="BM83" s="515"/>
      <c r="BN83" s="515"/>
      <c r="BO83" s="516"/>
    </row>
    <row r="84" spans="1:67" s="517" customFormat="1" ht="109.9" customHeight="1" thickBot="1">
      <c r="A84" s="454">
        <v>73</v>
      </c>
      <c r="B84" s="922" t="str">
        <f>IF(基本情報入力シート!B112="","",基本情報入力シート!B112)</f>
        <v/>
      </c>
      <c r="C84" s="923"/>
      <c r="D84" s="923"/>
      <c r="E84" s="923"/>
      <c r="F84" s="924"/>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2" t="str">
        <f t="shared" si="37"/>
        <v/>
      </c>
      <c r="AL84" s="543" t="str">
        <f t="shared" si="28"/>
        <v/>
      </c>
      <c r="AM84" s="544"/>
      <c r="AN84" s="548" t="str">
        <f>IFERROR(VLOOKUP(K84,【参考】数式用!$A$2:$N$57,14,FALSE),"")</f>
        <v/>
      </c>
      <c r="AO84" s="548" t="str">
        <f t="shared" si="29"/>
        <v/>
      </c>
      <c r="AP84" s="547" t="str">
        <f t="shared" si="30"/>
        <v/>
      </c>
      <c r="AQ84" s="547" t="str">
        <f t="shared" si="31"/>
        <v>入力済</v>
      </c>
      <c r="AR84" s="548" t="str">
        <f t="shared" si="32"/>
        <v/>
      </c>
      <c r="AS84" s="547" t="str">
        <f t="shared" si="33"/>
        <v>入力済</v>
      </c>
      <c r="AT84" s="547" t="str">
        <f t="shared" si="38"/>
        <v/>
      </c>
      <c r="AU84" s="547" t="str">
        <f t="shared" si="39"/>
        <v/>
      </c>
      <c r="AV84" s="548" t="str">
        <f t="shared" si="40"/>
        <v/>
      </c>
      <c r="AW84" s="548" t="str">
        <f t="shared" si="34"/>
        <v>入力済</v>
      </c>
      <c r="AX84" s="547" t="str">
        <f>IFERROR(VLOOKUP(K84,【参考】数式用!$AR$3:$AS$49,2, FALSE), "")</f>
        <v/>
      </c>
      <c r="AY84" s="548" t="str">
        <f t="shared" si="35"/>
        <v/>
      </c>
      <c r="AZ84" s="548" t="str">
        <f t="shared" si="41"/>
        <v>入力済</v>
      </c>
      <c r="BA84" s="547" t="str">
        <f>IFERROR(VLOOKUP(K84,【参考】数式用!$AX$3:$AY$56, 2, FALSE), "")</f>
        <v/>
      </c>
      <c r="BB84" s="548" t="str">
        <f t="shared" si="27"/>
        <v/>
      </c>
      <c r="BC84" s="648" t="str">
        <f t="shared" si="36"/>
        <v>入力済</v>
      </c>
      <c r="BD84" s="548" t="str">
        <f t="shared" si="42"/>
        <v/>
      </c>
      <c r="BE84" s="548" t="str">
        <f t="shared" si="43"/>
        <v/>
      </c>
      <c r="BF84" s="515"/>
      <c r="BG84" s="515"/>
      <c r="BH84" s="634" t="e">
        <f>VLOOKUP(K84,【参考】数式用!$A$2:$O$57,15,FALSE)</f>
        <v>#N/A</v>
      </c>
      <c r="BI84" s="515"/>
      <c r="BJ84" s="515"/>
      <c r="BK84" s="515"/>
      <c r="BL84" s="515"/>
      <c r="BM84" s="515"/>
      <c r="BN84" s="515"/>
      <c r="BO84" s="516"/>
    </row>
    <row r="85" spans="1:67" s="517" customFormat="1" ht="109.9" customHeight="1" thickBot="1">
      <c r="A85" s="454">
        <v>74</v>
      </c>
      <c r="B85" s="922" t="str">
        <f>IF(基本情報入力シート!B113="","",基本情報入力シート!B113)</f>
        <v/>
      </c>
      <c r="C85" s="923"/>
      <c r="D85" s="923"/>
      <c r="E85" s="923"/>
      <c r="F85" s="924"/>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2" t="str">
        <f t="shared" si="37"/>
        <v/>
      </c>
      <c r="AL85" s="543" t="str">
        <f t="shared" si="28"/>
        <v/>
      </c>
      <c r="AM85" s="544"/>
      <c r="AN85" s="548" t="str">
        <f>IFERROR(VLOOKUP(K85,【参考】数式用!$A$2:$N$57,14,FALSE),"")</f>
        <v/>
      </c>
      <c r="AO85" s="548" t="str">
        <f t="shared" si="29"/>
        <v/>
      </c>
      <c r="AP85" s="547" t="str">
        <f t="shared" si="30"/>
        <v/>
      </c>
      <c r="AQ85" s="547" t="str">
        <f t="shared" si="31"/>
        <v>入力済</v>
      </c>
      <c r="AR85" s="548" t="str">
        <f t="shared" si="32"/>
        <v/>
      </c>
      <c r="AS85" s="547" t="str">
        <f t="shared" si="33"/>
        <v>入力済</v>
      </c>
      <c r="AT85" s="547" t="str">
        <f t="shared" si="38"/>
        <v/>
      </c>
      <c r="AU85" s="547" t="str">
        <f t="shared" si="39"/>
        <v/>
      </c>
      <c r="AV85" s="548" t="str">
        <f t="shared" si="40"/>
        <v/>
      </c>
      <c r="AW85" s="548" t="str">
        <f t="shared" si="34"/>
        <v>入力済</v>
      </c>
      <c r="AX85" s="547" t="str">
        <f>IFERROR(VLOOKUP(K85,【参考】数式用!$AR$3:$AS$49,2, FALSE), "")</f>
        <v/>
      </c>
      <c r="AY85" s="548" t="str">
        <f t="shared" si="35"/>
        <v/>
      </c>
      <c r="AZ85" s="548" t="str">
        <f t="shared" si="41"/>
        <v>入力済</v>
      </c>
      <c r="BA85" s="547" t="str">
        <f>IFERROR(VLOOKUP(K85,【参考】数式用!$AX$3:$AY$56, 2, FALSE), "")</f>
        <v/>
      </c>
      <c r="BB85" s="548" t="str">
        <f t="shared" si="27"/>
        <v/>
      </c>
      <c r="BC85" s="648" t="str">
        <f t="shared" si="36"/>
        <v>入力済</v>
      </c>
      <c r="BD85" s="548" t="str">
        <f t="shared" si="42"/>
        <v/>
      </c>
      <c r="BE85" s="548" t="str">
        <f t="shared" si="43"/>
        <v/>
      </c>
      <c r="BF85" s="515"/>
      <c r="BG85" s="515"/>
      <c r="BH85" s="634" t="e">
        <f>VLOOKUP(K85,【参考】数式用!$A$2:$O$57,15,FALSE)</f>
        <v>#N/A</v>
      </c>
      <c r="BI85" s="515"/>
      <c r="BJ85" s="515"/>
      <c r="BK85" s="515"/>
      <c r="BL85" s="515"/>
      <c r="BM85" s="515"/>
      <c r="BN85" s="515"/>
      <c r="BO85" s="516"/>
    </row>
    <row r="86" spans="1:67" s="517" customFormat="1" ht="109.9" customHeight="1" thickBot="1">
      <c r="A86" s="454">
        <v>75</v>
      </c>
      <c r="B86" s="922" t="str">
        <f>IF(基本情報入力シート!B114="","",基本情報入力シート!B114)</f>
        <v/>
      </c>
      <c r="C86" s="923"/>
      <c r="D86" s="923"/>
      <c r="E86" s="923"/>
      <c r="F86" s="924"/>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2" t="str">
        <f t="shared" si="37"/>
        <v/>
      </c>
      <c r="AL86" s="543" t="str">
        <f t="shared" si="28"/>
        <v/>
      </c>
      <c r="AM86" s="544"/>
      <c r="AN86" s="548" t="str">
        <f>IFERROR(VLOOKUP(K86,【参考】数式用!$A$2:$N$57,14,FALSE),"")</f>
        <v/>
      </c>
      <c r="AO86" s="548" t="str">
        <f t="shared" si="29"/>
        <v/>
      </c>
      <c r="AP86" s="547" t="str">
        <f t="shared" si="30"/>
        <v/>
      </c>
      <c r="AQ86" s="547" t="str">
        <f t="shared" si="31"/>
        <v>入力済</v>
      </c>
      <c r="AR86" s="548" t="str">
        <f t="shared" si="32"/>
        <v/>
      </c>
      <c r="AS86" s="547" t="str">
        <f t="shared" si="33"/>
        <v>入力済</v>
      </c>
      <c r="AT86" s="547" t="str">
        <f t="shared" si="38"/>
        <v/>
      </c>
      <c r="AU86" s="547" t="str">
        <f t="shared" si="39"/>
        <v/>
      </c>
      <c r="AV86" s="548" t="str">
        <f t="shared" si="40"/>
        <v/>
      </c>
      <c r="AW86" s="548" t="str">
        <f t="shared" si="34"/>
        <v>入力済</v>
      </c>
      <c r="AX86" s="547" t="str">
        <f>IFERROR(VLOOKUP(K86,【参考】数式用!$AR$3:$AS$49,2, FALSE), "")</f>
        <v/>
      </c>
      <c r="AY86" s="548" t="str">
        <f t="shared" si="35"/>
        <v/>
      </c>
      <c r="AZ86" s="548" t="str">
        <f t="shared" si="41"/>
        <v>入力済</v>
      </c>
      <c r="BA86" s="547" t="str">
        <f>IFERROR(VLOOKUP(K86,【参考】数式用!$AX$3:$AY$56, 2, FALSE), "")</f>
        <v/>
      </c>
      <c r="BB86" s="548" t="str">
        <f t="shared" si="27"/>
        <v/>
      </c>
      <c r="BC86" s="648" t="str">
        <f t="shared" si="36"/>
        <v>入力済</v>
      </c>
      <c r="BD86" s="548" t="str">
        <f t="shared" si="42"/>
        <v/>
      </c>
      <c r="BE86" s="548" t="str">
        <f t="shared" si="43"/>
        <v/>
      </c>
      <c r="BF86" s="515"/>
      <c r="BG86" s="515"/>
      <c r="BH86" s="634" t="e">
        <f>VLOOKUP(K86,【参考】数式用!$A$2:$O$57,15,FALSE)</f>
        <v>#N/A</v>
      </c>
      <c r="BI86" s="515"/>
      <c r="BJ86" s="515"/>
      <c r="BK86" s="515"/>
      <c r="BL86" s="515"/>
      <c r="BM86" s="515"/>
      <c r="BN86" s="515"/>
      <c r="BO86" s="516"/>
    </row>
    <row r="87" spans="1:67" s="517" customFormat="1" ht="109.9" customHeight="1" thickBot="1">
      <c r="A87" s="454">
        <v>76</v>
      </c>
      <c r="B87" s="922" t="str">
        <f>IF(基本情報入力シート!B115="","",基本情報入力シート!B115)</f>
        <v/>
      </c>
      <c r="C87" s="923"/>
      <c r="D87" s="923"/>
      <c r="E87" s="923"/>
      <c r="F87" s="924"/>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2" t="str">
        <f t="shared" si="37"/>
        <v/>
      </c>
      <c r="AL87" s="543" t="str">
        <f t="shared" si="28"/>
        <v/>
      </c>
      <c r="AM87" s="544"/>
      <c r="AN87" s="548" t="str">
        <f>IFERROR(VLOOKUP(K87,【参考】数式用!$A$2:$N$57,14,FALSE),"")</f>
        <v/>
      </c>
      <c r="AO87" s="548" t="str">
        <f t="shared" si="29"/>
        <v/>
      </c>
      <c r="AP87" s="547" t="str">
        <f t="shared" si="30"/>
        <v/>
      </c>
      <c r="AQ87" s="547" t="str">
        <f t="shared" si="31"/>
        <v>入力済</v>
      </c>
      <c r="AR87" s="548" t="str">
        <f t="shared" si="32"/>
        <v/>
      </c>
      <c r="AS87" s="547" t="str">
        <f t="shared" si="33"/>
        <v>入力済</v>
      </c>
      <c r="AT87" s="547" t="str">
        <f t="shared" si="38"/>
        <v/>
      </c>
      <c r="AU87" s="547" t="str">
        <f t="shared" si="39"/>
        <v/>
      </c>
      <c r="AV87" s="548" t="str">
        <f t="shared" si="40"/>
        <v/>
      </c>
      <c r="AW87" s="548" t="str">
        <f t="shared" si="34"/>
        <v>入力済</v>
      </c>
      <c r="AX87" s="547" t="str">
        <f>IFERROR(VLOOKUP(K87,【参考】数式用!$AR$3:$AS$49,2, FALSE), "")</f>
        <v/>
      </c>
      <c r="AY87" s="548" t="str">
        <f t="shared" si="35"/>
        <v/>
      </c>
      <c r="AZ87" s="548" t="str">
        <f t="shared" si="41"/>
        <v>入力済</v>
      </c>
      <c r="BA87" s="547" t="str">
        <f>IFERROR(VLOOKUP(K87,【参考】数式用!$AX$3:$AY$56, 2, FALSE), "")</f>
        <v/>
      </c>
      <c r="BB87" s="548" t="str">
        <f t="shared" si="27"/>
        <v/>
      </c>
      <c r="BC87" s="648" t="str">
        <f t="shared" si="36"/>
        <v>入力済</v>
      </c>
      <c r="BD87" s="548" t="str">
        <f t="shared" si="42"/>
        <v/>
      </c>
      <c r="BE87" s="548" t="str">
        <f t="shared" si="43"/>
        <v/>
      </c>
      <c r="BF87" s="515"/>
      <c r="BG87" s="515"/>
      <c r="BH87" s="634" t="e">
        <f>VLOOKUP(K87,【参考】数式用!$A$2:$O$57,15,FALSE)</f>
        <v>#N/A</v>
      </c>
      <c r="BI87" s="515"/>
      <c r="BJ87" s="515"/>
      <c r="BK87" s="515"/>
      <c r="BL87" s="515"/>
      <c r="BM87" s="515"/>
      <c r="BN87" s="515"/>
      <c r="BO87" s="516"/>
    </row>
    <row r="88" spans="1:67" s="517" customFormat="1" ht="109.9" customHeight="1" thickBot="1">
      <c r="A88" s="454">
        <v>77</v>
      </c>
      <c r="B88" s="922" t="str">
        <f>IF(基本情報入力シート!B116="","",基本情報入力シート!B116)</f>
        <v/>
      </c>
      <c r="C88" s="923"/>
      <c r="D88" s="923"/>
      <c r="E88" s="923"/>
      <c r="F88" s="924"/>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2" t="str">
        <f t="shared" si="37"/>
        <v/>
      </c>
      <c r="AL88" s="543" t="str">
        <f t="shared" si="28"/>
        <v/>
      </c>
      <c r="AM88" s="544"/>
      <c r="AN88" s="548" t="str">
        <f>IFERROR(VLOOKUP(K88,【参考】数式用!$A$2:$N$57,14,FALSE),"")</f>
        <v/>
      </c>
      <c r="AO88" s="548" t="str">
        <f t="shared" si="29"/>
        <v/>
      </c>
      <c r="AP88" s="547" t="str">
        <f t="shared" si="30"/>
        <v/>
      </c>
      <c r="AQ88" s="547" t="str">
        <f t="shared" si="31"/>
        <v>入力済</v>
      </c>
      <c r="AR88" s="548" t="str">
        <f t="shared" si="32"/>
        <v/>
      </c>
      <c r="AS88" s="547" t="str">
        <f t="shared" si="33"/>
        <v>入力済</v>
      </c>
      <c r="AT88" s="547" t="str">
        <f t="shared" si="38"/>
        <v/>
      </c>
      <c r="AU88" s="547" t="str">
        <f t="shared" si="39"/>
        <v/>
      </c>
      <c r="AV88" s="548" t="str">
        <f t="shared" si="40"/>
        <v/>
      </c>
      <c r="AW88" s="548" t="str">
        <f t="shared" si="34"/>
        <v>入力済</v>
      </c>
      <c r="AX88" s="547" t="str">
        <f>IFERROR(VLOOKUP(K88,【参考】数式用!$AR$3:$AS$49,2, FALSE), "")</f>
        <v/>
      </c>
      <c r="AY88" s="548" t="str">
        <f t="shared" si="35"/>
        <v/>
      </c>
      <c r="AZ88" s="548" t="str">
        <f t="shared" si="41"/>
        <v>入力済</v>
      </c>
      <c r="BA88" s="547" t="str">
        <f>IFERROR(VLOOKUP(K88,【参考】数式用!$AX$3:$AY$56, 2, FALSE), "")</f>
        <v/>
      </c>
      <c r="BB88" s="548" t="str">
        <f t="shared" si="27"/>
        <v/>
      </c>
      <c r="BC88" s="648" t="str">
        <f t="shared" si="36"/>
        <v>入力済</v>
      </c>
      <c r="BD88" s="548" t="str">
        <f t="shared" si="42"/>
        <v/>
      </c>
      <c r="BE88" s="548" t="str">
        <f t="shared" si="43"/>
        <v/>
      </c>
      <c r="BF88" s="515"/>
      <c r="BG88" s="515"/>
      <c r="BH88" s="634" t="e">
        <f>VLOOKUP(K88,【参考】数式用!$A$2:$O$57,15,FALSE)</f>
        <v>#N/A</v>
      </c>
      <c r="BI88" s="515"/>
      <c r="BJ88" s="515"/>
      <c r="BK88" s="515"/>
      <c r="BL88" s="515"/>
      <c r="BM88" s="515"/>
      <c r="BN88" s="515"/>
      <c r="BO88" s="516"/>
    </row>
    <row r="89" spans="1:67" s="517" customFormat="1" ht="109.9" customHeight="1" thickBot="1">
      <c r="A89" s="454">
        <v>78</v>
      </c>
      <c r="B89" s="922" t="str">
        <f>IF(基本情報入力シート!B117="","",基本情報入力シート!B117)</f>
        <v/>
      </c>
      <c r="C89" s="923"/>
      <c r="D89" s="923"/>
      <c r="E89" s="923"/>
      <c r="F89" s="924"/>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2" t="str">
        <f t="shared" si="37"/>
        <v/>
      </c>
      <c r="AL89" s="543" t="str">
        <f t="shared" si="28"/>
        <v/>
      </c>
      <c r="AM89" s="544"/>
      <c r="AN89" s="548" t="str">
        <f>IFERROR(VLOOKUP(K89,【参考】数式用!$A$2:$N$57,14,FALSE),"")</f>
        <v/>
      </c>
      <c r="AO89" s="548" t="str">
        <f t="shared" si="29"/>
        <v/>
      </c>
      <c r="AP89" s="547" t="str">
        <f t="shared" si="30"/>
        <v/>
      </c>
      <c r="AQ89" s="547" t="str">
        <f t="shared" si="31"/>
        <v>入力済</v>
      </c>
      <c r="AR89" s="548" t="str">
        <f t="shared" si="32"/>
        <v/>
      </c>
      <c r="AS89" s="547" t="str">
        <f t="shared" si="33"/>
        <v>入力済</v>
      </c>
      <c r="AT89" s="547" t="str">
        <f t="shared" si="38"/>
        <v/>
      </c>
      <c r="AU89" s="547" t="str">
        <f t="shared" si="39"/>
        <v/>
      </c>
      <c r="AV89" s="548" t="str">
        <f t="shared" si="40"/>
        <v/>
      </c>
      <c r="AW89" s="548" t="str">
        <f t="shared" si="34"/>
        <v>入力済</v>
      </c>
      <c r="AX89" s="547" t="str">
        <f>IFERROR(VLOOKUP(K89,【参考】数式用!$AR$3:$AS$49,2, FALSE), "")</f>
        <v/>
      </c>
      <c r="AY89" s="548" t="str">
        <f t="shared" si="35"/>
        <v/>
      </c>
      <c r="AZ89" s="548" t="str">
        <f t="shared" si="41"/>
        <v>入力済</v>
      </c>
      <c r="BA89" s="547" t="str">
        <f>IFERROR(VLOOKUP(K89,【参考】数式用!$AX$3:$AY$56, 2, FALSE), "")</f>
        <v/>
      </c>
      <c r="BB89" s="548" t="str">
        <f t="shared" si="27"/>
        <v/>
      </c>
      <c r="BC89" s="648" t="str">
        <f t="shared" si="36"/>
        <v>入力済</v>
      </c>
      <c r="BD89" s="548" t="str">
        <f t="shared" si="42"/>
        <v/>
      </c>
      <c r="BE89" s="548" t="str">
        <f t="shared" si="43"/>
        <v/>
      </c>
      <c r="BF89" s="515"/>
      <c r="BG89" s="515"/>
      <c r="BH89" s="634" t="e">
        <f>VLOOKUP(K89,【参考】数式用!$A$2:$O$57,15,FALSE)</f>
        <v>#N/A</v>
      </c>
      <c r="BI89" s="515"/>
      <c r="BJ89" s="515"/>
      <c r="BK89" s="515"/>
      <c r="BL89" s="515"/>
      <c r="BM89" s="515"/>
      <c r="BN89" s="515"/>
      <c r="BO89" s="516"/>
    </row>
    <row r="90" spans="1:67" s="517" customFormat="1" ht="109.9" customHeight="1" thickBot="1">
      <c r="A90" s="454">
        <v>79</v>
      </c>
      <c r="B90" s="922" t="str">
        <f>IF(基本情報入力シート!B118="","",基本情報入力シート!B118)</f>
        <v/>
      </c>
      <c r="C90" s="923"/>
      <c r="D90" s="923"/>
      <c r="E90" s="923"/>
      <c r="F90" s="924"/>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2" t="str">
        <f t="shared" si="37"/>
        <v/>
      </c>
      <c r="AL90" s="543" t="str">
        <f t="shared" si="28"/>
        <v/>
      </c>
      <c r="AM90" s="544"/>
      <c r="AN90" s="548" t="str">
        <f>IFERROR(VLOOKUP(K90,【参考】数式用!$A$2:$N$57,14,FALSE),"")</f>
        <v/>
      </c>
      <c r="AO90" s="548" t="str">
        <f t="shared" si="29"/>
        <v/>
      </c>
      <c r="AP90" s="547" t="str">
        <f t="shared" si="30"/>
        <v/>
      </c>
      <c r="AQ90" s="547" t="str">
        <f t="shared" si="31"/>
        <v>入力済</v>
      </c>
      <c r="AR90" s="548" t="str">
        <f t="shared" si="32"/>
        <v/>
      </c>
      <c r="AS90" s="547" t="str">
        <f t="shared" si="33"/>
        <v>入力済</v>
      </c>
      <c r="AT90" s="547" t="str">
        <f t="shared" si="38"/>
        <v/>
      </c>
      <c r="AU90" s="547" t="str">
        <f t="shared" si="39"/>
        <v/>
      </c>
      <c r="AV90" s="548" t="str">
        <f t="shared" si="40"/>
        <v/>
      </c>
      <c r="AW90" s="548" t="str">
        <f t="shared" si="34"/>
        <v>入力済</v>
      </c>
      <c r="AX90" s="547" t="str">
        <f>IFERROR(VLOOKUP(K90,【参考】数式用!$AR$3:$AS$49,2, FALSE), "")</f>
        <v/>
      </c>
      <c r="AY90" s="548" t="str">
        <f t="shared" si="35"/>
        <v/>
      </c>
      <c r="AZ90" s="548" t="str">
        <f t="shared" si="41"/>
        <v>入力済</v>
      </c>
      <c r="BA90" s="547" t="str">
        <f>IFERROR(VLOOKUP(K90,【参考】数式用!$AX$3:$AY$56, 2, FALSE), "")</f>
        <v/>
      </c>
      <c r="BB90" s="548" t="str">
        <f t="shared" si="27"/>
        <v/>
      </c>
      <c r="BC90" s="648" t="str">
        <f t="shared" si="36"/>
        <v>入力済</v>
      </c>
      <c r="BD90" s="548" t="str">
        <f t="shared" si="42"/>
        <v/>
      </c>
      <c r="BE90" s="548" t="str">
        <f t="shared" si="43"/>
        <v/>
      </c>
      <c r="BF90" s="515"/>
      <c r="BG90" s="515"/>
      <c r="BH90" s="634" t="e">
        <f>VLOOKUP(K90,【参考】数式用!$A$2:$O$57,15,FALSE)</f>
        <v>#N/A</v>
      </c>
      <c r="BI90" s="515"/>
      <c r="BJ90" s="515"/>
      <c r="BK90" s="515"/>
      <c r="BL90" s="515"/>
      <c r="BM90" s="515"/>
      <c r="BN90" s="515"/>
      <c r="BO90" s="516"/>
    </row>
    <row r="91" spans="1:67" s="517" customFormat="1" ht="109.9" customHeight="1" thickBot="1">
      <c r="A91" s="454">
        <v>80</v>
      </c>
      <c r="B91" s="922" t="str">
        <f>IF(基本情報入力シート!B119="","",基本情報入力シート!B119)</f>
        <v/>
      </c>
      <c r="C91" s="923"/>
      <c r="D91" s="923"/>
      <c r="E91" s="923"/>
      <c r="F91" s="924"/>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2" t="str">
        <f t="shared" si="37"/>
        <v/>
      </c>
      <c r="AL91" s="543" t="str">
        <f t="shared" si="28"/>
        <v/>
      </c>
      <c r="AM91" s="544"/>
      <c r="AN91" s="548" t="str">
        <f>IFERROR(VLOOKUP(K91,【参考】数式用!$A$2:$N$57,14,FALSE),"")</f>
        <v/>
      </c>
      <c r="AO91" s="548" t="str">
        <f t="shared" si="29"/>
        <v/>
      </c>
      <c r="AP91" s="547" t="str">
        <f t="shared" si="30"/>
        <v/>
      </c>
      <c r="AQ91" s="547" t="str">
        <f t="shared" si="31"/>
        <v>入力済</v>
      </c>
      <c r="AR91" s="548" t="str">
        <f t="shared" si="32"/>
        <v/>
      </c>
      <c r="AS91" s="547" t="str">
        <f t="shared" si="33"/>
        <v>入力済</v>
      </c>
      <c r="AT91" s="547" t="str">
        <f t="shared" si="38"/>
        <v/>
      </c>
      <c r="AU91" s="547" t="str">
        <f t="shared" si="39"/>
        <v/>
      </c>
      <c r="AV91" s="548" t="str">
        <f t="shared" si="40"/>
        <v/>
      </c>
      <c r="AW91" s="548" t="str">
        <f t="shared" si="34"/>
        <v>入力済</v>
      </c>
      <c r="AX91" s="547" t="str">
        <f>IFERROR(VLOOKUP(K91,【参考】数式用!$AR$3:$AS$49,2, FALSE), "")</f>
        <v/>
      </c>
      <c r="AY91" s="548" t="str">
        <f t="shared" si="35"/>
        <v/>
      </c>
      <c r="AZ91" s="548" t="str">
        <f t="shared" si="41"/>
        <v>入力済</v>
      </c>
      <c r="BA91" s="547" t="str">
        <f>IFERROR(VLOOKUP(K91,【参考】数式用!$AX$3:$AY$56, 2, FALSE), "")</f>
        <v/>
      </c>
      <c r="BB91" s="548" t="str">
        <f t="shared" si="27"/>
        <v/>
      </c>
      <c r="BC91" s="648" t="str">
        <f t="shared" si="36"/>
        <v>入力済</v>
      </c>
      <c r="BD91" s="548" t="str">
        <f t="shared" si="42"/>
        <v/>
      </c>
      <c r="BE91" s="548" t="str">
        <f t="shared" si="43"/>
        <v/>
      </c>
      <c r="BF91" s="515"/>
      <c r="BG91" s="515"/>
      <c r="BH91" s="634" t="e">
        <f>VLOOKUP(K91,【参考】数式用!$A$2:$O$57,15,FALSE)</f>
        <v>#N/A</v>
      </c>
      <c r="BI91" s="515"/>
      <c r="BJ91" s="515"/>
      <c r="BK91" s="515"/>
      <c r="BL91" s="515"/>
      <c r="BM91" s="515"/>
      <c r="BN91" s="515"/>
      <c r="BO91" s="516"/>
    </row>
    <row r="92" spans="1:67" s="517" customFormat="1" ht="109.9" customHeight="1" thickBot="1">
      <c r="A92" s="454">
        <v>81</v>
      </c>
      <c r="B92" s="922" t="str">
        <f>IF(基本情報入力シート!B120="","",基本情報入力シート!B120)</f>
        <v/>
      </c>
      <c r="C92" s="923"/>
      <c r="D92" s="923"/>
      <c r="E92" s="923"/>
      <c r="F92" s="924"/>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2" t="str">
        <f t="shared" si="37"/>
        <v/>
      </c>
      <c r="AL92" s="543" t="str">
        <f t="shared" si="28"/>
        <v/>
      </c>
      <c r="AM92" s="544"/>
      <c r="AN92" s="548" t="str">
        <f>IFERROR(VLOOKUP(K92,【参考】数式用!$A$2:$N$57,14,FALSE),"")</f>
        <v/>
      </c>
      <c r="AO92" s="548" t="str">
        <f t="shared" si="29"/>
        <v/>
      </c>
      <c r="AP92" s="547" t="str">
        <f t="shared" si="30"/>
        <v/>
      </c>
      <c r="AQ92" s="547" t="str">
        <f t="shared" si="31"/>
        <v>入力済</v>
      </c>
      <c r="AR92" s="548" t="str">
        <f t="shared" si="32"/>
        <v/>
      </c>
      <c r="AS92" s="547" t="str">
        <f t="shared" si="33"/>
        <v>入力済</v>
      </c>
      <c r="AT92" s="547" t="str">
        <f t="shared" si="38"/>
        <v/>
      </c>
      <c r="AU92" s="547" t="str">
        <f t="shared" si="39"/>
        <v/>
      </c>
      <c r="AV92" s="548" t="str">
        <f t="shared" si="40"/>
        <v/>
      </c>
      <c r="AW92" s="548" t="str">
        <f t="shared" si="34"/>
        <v>入力済</v>
      </c>
      <c r="AX92" s="547" t="str">
        <f>IFERROR(VLOOKUP(K92,【参考】数式用!$AR$3:$AS$49,2, FALSE), "")</f>
        <v/>
      </c>
      <c r="AY92" s="548" t="str">
        <f t="shared" si="35"/>
        <v/>
      </c>
      <c r="AZ92" s="548" t="str">
        <f t="shared" si="41"/>
        <v>入力済</v>
      </c>
      <c r="BA92" s="547" t="str">
        <f>IFERROR(VLOOKUP(K92,【参考】数式用!$AX$3:$AY$56, 2, FALSE), "")</f>
        <v/>
      </c>
      <c r="BB92" s="548" t="str">
        <f t="shared" si="27"/>
        <v/>
      </c>
      <c r="BC92" s="648" t="str">
        <f t="shared" si="36"/>
        <v>入力済</v>
      </c>
      <c r="BD92" s="548" t="str">
        <f t="shared" si="42"/>
        <v/>
      </c>
      <c r="BE92" s="548" t="str">
        <f t="shared" si="43"/>
        <v/>
      </c>
      <c r="BF92" s="515"/>
      <c r="BG92" s="515"/>
      <c r="BH92" s="634" t="e">
        <f>VLOOKUP(K92,【参考】数式用!$A$2:$O$57,15,FALSE)</f>
        <v>#N/A</v>
      </c>
      <c r="BI92" s="515"/>
      <c r="BJ92" s="515"/>
      <c r="BK92" s="515"/>
      <c r="BL92" s="515"/>
      <c r="BM92" s="515"/>
      <c r="BN92" s="515"/>
      <c r="BO92" s="516"/>
    </row>
    <row r="93" spans="1:67" s="517" customFormat="1" ht="109.9" customHeight="1" thickBot="1">
      <c r="A93" s="454">
        <v>82</v>
      </c>
      <c r="B93" s="922" t="str">
        <f>IF(基本情報入力シート!B121="","",基本情報入力シート!B121)</f>
        <v/>
      </c>
      <c r="C93" s="923"/>
      <c r="D93" s="923"/>
      <c r="E93" s="923"/>
      <c r="F93" s="924"/>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2" t="str">
        <f t="shared" si="37"/>
        <v/>
      </c>
      <c r="AL93" s="543" t="str">
        <f t="shared" si="28"/>
        <v/>
      </c>
      <c r="AM93" s="544"/>
      <c r="AN93" s="548" t="str">
        <f>IFERROR(VLOOKUP(K93,【参考】数式用!$A$2:$N$57,14,FALSE),"")</f>
        <v/>
      </c>
      <c r="AO93" s="548" t="str">
        <f t="shared" si="29"/>
        <v/>
      </c>
      <c r="AP93" s="547" t="str">
        <f t="shared" si="30"/>
        <v/>
      </c>
      <c r="AQ93" s="547" t="str">
        <f t="shared" si="31"/>
        <v>入力済</v>
      </c>
      <c r="AR93" s="548" t="str">
        <f t="shared" si="32"/>
        <v/>
      </c>
      <c r="AS93" s="547" t="str">
        <f t="shared" si="33"/>
        <v>入力済</v>
      </c>
      <c r="AT93" s="547" t="str">
        <f t="shared" si="38"/>
        <v/>
      </c>
      <c r="AU93" s="547" t="str">
        <f t="shared" si="39"/>
        <v/>
      </c>
      <c r="AV93" s="548" t="str">
        <f t="shared" si="40"/>
        <v/>
      </c>
      <c r="AW93" s="548" t="str">
        <f t="shared" si="34"/>
        <v>入力済</v>
      </c>
      <c r="AX93" s="547" t="str">
        <f>IFERROR(VLOOKUP(K93,【参考】数式用!$AR$3:$AS$49,2, FALSE), "")</f>
        <v/>
      </c>
      <c r="AY93" s="548" t="str">
        <f t="shared" si="35"/>
        <v/>
      </c>
      <c r="AZ93" s="548" t="str">
        <f t="shared" si="41"/>
        <v>入力済</v>
      </c>
      <c r="BA93" s="547" t="str">
        <f>IFERROR(VLOOKUP(K93,【参考】数式用!$AX$3:$AY$56, 2, FALSE), "")</f>
        <v/>
      </c>
      <c r="BB93" s="548" t="str">
        <f t="shared" si="27"/>
        <v/>
      </c>
      <c r="BC93" s="648" t="str">
        <f t="shared" si="36"/>
        <v>入力済</v>
      </c>
      <c r="BD93" s="548" t="str">
        <f t="shared" si="42"/>
        <v/>
      </c>
      <c r="BE93" s="548" t="str">
        <f t="shared" si="43"/>
        <v/>
      </c>
      <c r="BF93" s="515"/>
      <c r="BG93" s="515"/>
      <c r="BH93" s="634" t="e">
        <f>VLOOKUP(K93,【参考】数式用!$A$2:$O$57,15,FALSE)</f>
        <v>#N/A</v>
      </c>
      <c r="BI93" s="515"/>
      <c r="BJ93" s="515"/>
      <c r="BK93" s="515"/>
      <c r="BL93" s="515"/>
      <c r="BM93" s="515"/>
      <c r="BN93" s="515"/>
      <c r="BO93" s="516"/>
    </row>
    <row r="94" spans="1:67" s="517" customFormat="1" ht="109.9" customHeight="1" thickBot="1">
      <c r="A94" s="454">
        <v>83</v>
      </c>
      <c r="B94" s="922" t="str">
        <f>IF(基本情報入力シート!B122="","",基本情報入力シート!B122)</f>
        <v/>
      </c>
      <c r="C94" s="923"/>
      <c r="D94" s="923"/>
      <c r="E94" s="923"/>
      <c r="F94" s="924"/>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2" t="str">
        <f t="shared" si="37"/>
        <v/>
      </c>
      <c r="AL94" s="543" t="str">
        <f t="shared" si="28"/>
        <v/>
      </c>
      <c r="AM94" s="544"/>
      <c r="AN94" s="548" t="str">
        <f>IFERROR(VLOOKUP(K94,【参考】数式用!$A$2:$N$57,14,FALSE),"")</f>
        <v/>
      </c>
      <c r="AO94" s="548" t="str">
        <f t="shared" si="29"/>
        <v/>
      </c>
      <c r="AP94" s="547" t="str">
        <f t="shared" si="30"/>
        <v/>
      </c>
      <c r="AQ94" s="547" t="str">
        <f t="shared" si="31"/>
        <v>入力済</v>
      </c>
      <c r="AR94" s="548" t="str">
        <f t="shared" si="32"/>
        <v/>
      </c>
      <c r="AS94" s="547" t="str">
        <f t="shared" si="33"/>
        <v>入力済</v>
      </c>
      <c r="AT94" s="547" t="str">
        <f t="shared" si="38"/>
        <v/>
      </c>
      <c r="AU94" s="547" t="str">
        <f t="shared" si="39"/>
        <v/>
      </c>
      <c r="AV94" s="548" t="str">
        <f t="shared" si="40"/>
        <v/>
      </c>
      <c r="AW94" s="548" t="str">
        <f t="shared" si="34"/>
        <v>入力済</v>
      </c>
      <c r="AX94" s="547" t="str">
        <f>IFERROR(VLOOKUP(K94,【参考】数式用!$AR$3:$AS$49,2, FALSE), "")</f>
        <v/>
      </c>
      <c r="AY94" s="548" t="str">
        <f t="shared" si="35"/>
        <v/>
      </c>
      <c r="AZ94" s="548" t="str">
        <f t="shared" si="41"/>
        <v>入力済</v>
      </c>
      <c r="BA94" s="547" t="str">
        <f>IFERROR(VLOOKUP(K94,【参考】数式用!$AX$3:$AY$56, 2, FALSE), "")</f>
        <v/>
      </c>
      <c r="BB94" s="548" t="str">
        <f t="shared" si="27"/>
        <v/>
      </c>
      <c r="BC94" s="648" t="str">
        <f t="shared" si="36"/>
        <v>入力済</v>
      </c>
      <c r="BD94" s="548" t="str">
        <f t="shared" si="42"/>
        <v/>
      </c>
      <c r="BE94" s="548" t="str">
        <f t="shared" si="43"/>
        <v/>
      </c>
      <c r="BF94" s="515"/>
      <c r="BG94" s="515"/>
      <c r="BH94" s="634" t="e">
        <f>VLOOKUP(K94,【参考】数式用!$A$2:$O$57,15,FALSE)</f>
        <v>#N/A</v>
      </c>
      <c r="BI94" s="515"/>
      <c r="BJ94" s="515"/>
      <c r="BK94" s="515"/>
      <c r="BL94" s="515"/>
      <c r="BM94" s="515"/>
      <c r="BN94" s="515"/>
      <c r="BO94" s="516"/>
    </row>
    <row r="95" spans="1:67" s="517" customFormat="1" ht="109.9" customHeight="1" thickBot="1">
      <c r="A95" s="454">
        <v>84</v>
      </c>
      <c r="B95" s="922" t="str">
        <f>IF(基本情報入力シート!B123="","",基本情報入力シート!B123)</f>
        <v/>
      </c>
      <c r="C95" s="923"/>
      <c r="D95" s="923"/>
      <c r="E95" s="923"/>
      <c r="F95" s="924"/>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2" t="str">
        <f t="shared" si="37"/>
        <v/>
      </c>
      <c r="AL95" s="543" t="str">
        <f t="shared" si="28"/>
        <v/>
      </c>
      <c r="AM95" s="544"/>
      <c r="AN95" s="548" t="str">
        <f>IFERROR(VLOOKUP(K95,【参考】数式用!$A$2:$N$57,14,FALSE),"")</f>
        <v/>
      </c>
      <c r="AO95" s="548" t="str">
        <f t="shared" si="29"/>
        <v/>
      </c>
      <c r="AP95" s="547" t="str">
        <f t="shared" si="30"/>
        <v/>
      </c>
      <c r="AQ95" s="547" t="str">
        <f t="shared" si="31"/>
        <v>入力済</v>
      </c>
      <c r="AR95" s="548" t="str">
        <f t="shared" si="32"/>
        <v/>
      </c>
      <c r="AS95" s="547" t="str">
        <f t="shared" si="33"/>
        <v>入力済</v>
      </c>
      <c r="AT95" s="547" t="str">
        <f t="shared" si="38"/>
        <v/>
      </c>
      <c r="AU95" s="547" t="str">
        <f t="shared" si="39"/>
        <v/>
      </c>
      <c r="AV95" s="548" t="str">
        <f t="shared" si="40"/>
        <v/>
      </c>
      <c r="AW95" s="548" t="str">
        <f t="shared" si="34"/>
        <v>入力済</v>
      </c>
      <c r="AX95" s="547" t="str">
        <f>IFERROR(VLOOKUP(K95,【参考】数式用!$AR$3:$AS$49,2, FALSE), "")</f>
        <v/>
      </c>
      <c r="AY95" s="548" t="str">
        <f t="shared" si="35"/>
        <v/>
      </c>
      <c r="AZ95" s="548" t="str">
        <f t="shared" si="41"/>
        <v>入力済</v>
      </c>
      <c r="BA95" s="547" t="str">
        <f>IFERROR(VLOOKUP(K95,【参考】数式用!$AX$3:$AY$56, 2, FALSE), "")</f>
        <v/>
      </c>
      <c r="BB95" s="548" t="str">
        <f t="shared" si="27"/>
        <v/>
      </c>
      <c r="BC95" s="648" t="str">
        <f t="shared" si="36"/>
        <v>入力済</v>
      </c>
      <c r="BD95" s="548" t="str">
        <f t="shared" si="42"/>
        <v/>
      </c>
      <c r="BE95" s="548" t="str">
        <f t="shared" si="43"/>
        <v/>
      </c>
      <c r="BF95" s="515"/>
      <c r="BG95" s="515"/>
      <c r="BH95" s="634" t="e">
        <f>VLOOKUP(K95,【参考】数式用!$A$2:$O$57,15,FALSE)</f>
        <v>#N/A</v>
      </c>
      <c r="BI95" s="515"/>
      <c r="BJ95" s="515"/>
      <c r="BK95" s="515"/>
      <c r="BL95" s="515"/>
      <c r="BM95" s="515"/>
      <c r="BN95" s="515"/>
      <c r="BO95" s="516"/>
    </row>
    <row r="96" spans="1:67" s="517" customFormat="1" ht="109.9" customHeight="1" thickBot="1">
      <c r="A96" s="454">
        <v>85</v>
      </c>
      <c r="B96" s="922" t="str">
        <f>IF(基本情報入力シート!B124="","",基本情報入力シート!B124)</f>
        <v/>
      </c>
      <c r="C96" s="923"/>
      <c r="D96" s="923"/>
      <c r="E96" s="923"/>
      <c r="F96" s="924"/>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2" t="str">
        <f t="shared" si="37"/>
        <v/>
      </c>
      <c r="AL96" s="543" t="str">
        <f t="shared" si="28"/>
        <v/>
      </c>
      <c r="AM96" s="544"/>
      <c r="AN96" s="548" t="str">
        <f>IFERROR(VLOOKUP(K96,【参考】数式用!$A$2:$N$57,14,FALSE),"")</f>
        <v/>
      </c>
      <c r="AO96" s="548" t="str">
        <f t="shared" si="29"/>
        <v/>
      </c>
      <c r="AP96" s="547" t="str">
        <f t="shared" si="30"/>
        <v/>
      </c>
      <c r="AQ96" s="547" t="str">
        <f t="shared" si="31"/>
        <v>入力済</v>
      </c>
      <c r="AR96" s="548" t="str">
        <f t="shared" si="32"/>
        <v/>
      </c>
      <c r="AS96" s="547" t="str">
        <f t="shared" si="33"/>
        <v>入力済</v>
      </c>
      <c r="AT96" s="547" t="str">
        <f t="shared" si="38"/>
        <v/>
      </c>
      <c r="AU96" s="547" t="str">
        <f t="shared" si="39"/>
        <v/>
      </c>
      <c r="AV96" s="548" t="str">
        <f t="shared" si="40"/>
        <v/>
      </c>
      <c r="AW96" s="548" t="str">
        <f t="shared" si="34"/>
        <v>入力済</v>
      </c>
      <c r="AX96" s="547" t="str">
        <f>IFERROR(VLOOKUP(K96,【参考】数式用!$AR$3:$AS$49,2, FALSE), "")</f>
        <v/>
      </c>
      <c r="AY96" s="548" t="str">
        <f t="shared" si="35"/>
        <v/>
      </c>
      <c r="AZ96" s="548" t="str">
        <f t="shared" si="41"/>
        <v>入力済</v>
      </c>
      <c r="BA96" s="547" t="str">
        <f>IFERROR(VLOOKUP(K96,【参考】数式用!$AX$3:$AY$56, 2, FALSE), "")</f>
        <v/>
      </c>
      <c r="BB96" s="548" t="str">
        <f t="shared" si="27"/>
        <v/>
      </c>
      <c r="BC96" s="648" t="str">
        <f t="shared" si="36"/>
        <v>入力済</v>
      </c>
      <c r="BD96" s="548" t="str">
        <f t="shared" si="42"/>
        <v/>
      </c>
      <c r="BE96" s="548" t="str">
        <f t="shared" si="43"/>
        <v/>
      </c>
      <c r="BF96" s="515"/>
      <c r="BG96" s="515"/>
      <c r="BH96" s="634" t="e">
        <f>VLOOKUP(K96,【参考】数式用!$A$2:$O$57,15,FALSE)</f>
        <v>#N/A</v>
      </c>
      <c r="BI96" s="515"/>
      <c r="BJ96" s="515"/>
      <c r="BK96" s="515"/>
      <c r="BL96" s="515"/>
      <c r="BM96" s="515"/>
      <c r="BN96" s="515"/>
      <c r="BO96" s="516"/>
    </row>
    <row r="97" spans="1:67" s="517" customFormat="1" ht="109.9" customHeight="1" thickBot="1">
      <c r="A97" s="454">
        <v>86</v>
      </c>
      <c r="B97" s="922" t="str">
        <f>IF(基本情報入力シート!B125="","",基本情報入力シート!B125)</f>
        <v/>
      </c>
      <c r="C97" s="923"/>
      <c r="D97" s="923"/>
      <c r="E97" s="923"/>
      <c r="F97" s="924"/>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2" t="str">
        <f t="shared" si="37"/>
        <v/>
      </c>
      <c r="AL97" s="543" t="str">
        <f t="shared" si="28"/>
        <v/>
      </c>
      <c r="AM97" s="544"/>
      <c r="AN97" s="548" t="str">
        <f>IFERROR(VLOOKUP(K97,【参考】数式用!$A$2:$N$57,14,FALSE),"")</f>
        <v/>
      </c>
      <c r="AO97" s="548" t="str">
        <f t="shared" si="29"/>
        <v/>
      </c>
      <c r="AP97" s="547" t="str">
        <f t="shared" si="30"/>
        <v/>
      </c>
      <c r="AQ97" s="547" t="str">
        <f t="shared" si="31"/>
        <v>入力済</v>
      </c>
      <c r="AR97" s="548" t="str">
        <f t="shared" si="32"/>
        <v/>
      </c>
      <c r="AS97" s="547" t="str">
        <f t="shared" si="33"/>
        <v>入力済</v>
      </c>
      <c r="AT97" s="547" t="str">
        <f t="shared" si="38"/>
        <v/>
      </c>
      <c r="AU97" s="547" t="str">
        <f t="shared" si="39"/>
        <v/>
      </c>
      <c r="AV97" s="548" t="str">
        <f t="shared" si="40"/>
        <v/>
      </c>
      <c r="AW97" s="548" t="str">
        <f t="shared" si="34"/>
        <v>入力済</v>
      </c>
      <c r="AX97" s="547" t="str">
        <f>IFERROR(VLOOKUP(K97,【参考】数式用!$AR$3:$AS$49,2, FALSE), "")</f>
        <v/>
      </c>
      <c r="AY97" s="548" t="str">
        <f t="shared" si="35"/>
        <v/>
      </c>
      <c r="AZ97" s="548" t="str">
        <f t="shared" si="41"/>
        <v>入力済</v>
      </c>
      <c r="BA97" s="547" t="str">
        <f>IFERROR(VLOOKUP(K97,【参考】数式用!$AX$3:$AY$56, 2, FALSE), "")</f>
        <v/>
      </c>
      <c r="BB97" s="548" t="str">
        <f t="shared" si="27"/>
        <v/>
      </c>
      <c r="BC97" s="648" t="str">
        <f t="shared" si="36"/>
        <v>入力済</v>
      </c>
      <c r="BD97" s="548" t="str">
        <f t="shared" si="42"/>
        <v/>
      </c>
      <c r="BE97" s="548" t="str">
        <f t="shared" si="43"/>
        <v/>
      </c>
      <c r="BF97" s="515"/>
      <c r="BG97" s="515"/>
      <c r="BH97" s="634" t="e">
        <f>VLOOKUP(K97,【参考】数式用!$A$2:$O$57,15,FALSE)</f>
        <v>#N/A</v>
      </c>
      <c r="BI97" s="515"/>
      <c r="BJ97" s="515"/>
      <c r="BK97" s="515"/>
      <c r="BL97" s="515"/>
      <c r="BM97" s="515"/>
      <c r="BN97" s="515"/>
      <c r="BO97" s="516"/>
    </row>
    <row r="98" spans="1:67" s="517" customFormat="1" ht="109.9" customHeight="1" thickBot="1">
      <c r="A98" s="454">
        <v>87</v>
      </c>
      <c r="B98" s="922" t="str">
        <f>IF(基本情報入力シート!B126="","",基本情報入力シート!B126)</f>
        <v/>
      </c>
      <c r="C98" s="923"/>
      <c r="D98" s="923"/>
      <c r="E98" s="923"/>
      <c r="F98" s="924"/>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2" t="str">
        <f t="shared" si="37"/>
        <v/>
      </c>
      <c r="AL98" s="543" t="str">
        <f t="shared" si="28"/>
        <v/>
      </c>
      <c r="AM98" s="544"/>
      <c r="AN98" s="548" t="str">
        <f>IFERROR(VLOOKUP(K98,【参考】数式用!$A$2:$N$57,14,FALSE),"")</f>
        <v/>
      </c>
      <c r="AO98" s="548" t="str">
        <f t="shared" si="29"/>
        <v/>
      </c>
      <c r="AP98" s="547" t="str">
        <f t="shared" si="30"/>
        <v/>
      </c>
      <c r="AQ98" s="547" t="str">
        <f t="shared" si="31"/>
        <v>入力済</v>
      </c>
      <c r="AR98" s="548" t="str">
        <f t="shared" si="32"/>
        <v/>
      </c>
      <c r="AS98" s="547" t="str">
        <f t="shared" si="33"/>
        <v>入力済</v>
      </c>
      <c r="AT98" s="547" t="str">
        <f t="shared" si="38"/>
        <v/>
      </c>
      <c r="AU98" s="547" t="str">
        <f t="shared" si="39"/>
        <v/>
      </c>
      <c r="AV98" s="548" t="str">
        <f t="shared" si="40"/>
        <v/>
      </c>
      <c r="AW98" s="548" t="str">
        <f t="shared" si="34"/>
        <v>入力済</v>
      </c>
      <c r="AX98" s="547" t="str">
        <f>IFERROR(VLOOKUP(K98,【参考】数式用!$AR$3:$AS$49,2, FALSE), "")</f>
        <v/>
      </c>
      <c r="AY98" s="548" t="str">
        <f t="shared" si="35"/>
        <v/>
      </c>
      <c r="AZ98" s="548" t="str">
        <f t="shared" si="41"/>
        <v>入力済</v>
      </c>
      <c r="BA98" s="547" t="str">
        <f>IFERROR(VLOOKUP(K98,【参考】数式用!$AX$3:$AY$56, 2, FALSE), "")</f>
        <v/>
      </c>
      <c r="BB98" s="548" t="str">
        <f t="shared" si="27"/>
        <v/>
      </c>
      <c r="BC98" s="648" t="str">
        <f t="shared" si="36"/>
        <v>入力済</v>
      </c>
      <c r="BD98" s="548" t="str">
        <f t="shared" si="42"/>
        <v/>
      </c>
      <c r="BE98" s="548" t="str">
        <f t="shared" si="43"/>
        <v/>
      </c>
      <c r="BF98" s="515"/>
      <c r="BG98" s="515"/>
      <c r="BH98" s="634" t="e">
        <f>VLOOKUP(K98,【参考】数式用!$A$2:$O$57,15,FALSE)</f>
        <v>#N/A</v>
      </c>
      <c r="BI98" s="515"/>
      <c r="BJ98" s="515"/>
      <c r="BK98" s="515"/>
      <c r="BL98" s="515"/>
      <c r="BM98" s="515"/>
      <c r="BN98" s="515"/>
      <c r="BO98" s="516"/>
    </row>
    <row r="99" spans="1:67" s="517" customFormat="1" ht="109.9" customHeight="1" thickBot="1">
      <c r="A99" s="454">
        <v>88</v>
      </c>
      <c r="B99" s="922" t="str">
        <f>IF(基本情報入力シート!B127="","",基本情報入力シート!B127)</f>
        <v/>
      </c>
      <c r="C99" s="923"/>
      <c r="D99" s="923"/>
      <c r="E99" s="923"/>
      <c r="F99" s="924"/>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2" t="str">
        <f t="shared" si="37"/>
        <v/>
      </c>
      <c r="AL99" s="543" t="str">
        <f t="shared" si="28"/>
        <v/>
      </c>
      <c r="AM99" s="544"/>
      <c r="AN99" s="548" t="str">
        <f>IFERROR(VLOOKUP(K99,【参考】数式用!$A$2:$N$57,14,FALSE),"")</f>
        <v/>
      </c>
      <c r="AO99" s="548" t="str">
        <f t="shared" si="29"/>
        <v/>
      </c>
      <c r="AP99" s="547" t="str">
        <f t="shared" si="30"/>
        <v/>
      </c>
      <c r="AQ99" s="547" t="str">
        <f t="shared" si="31"/>
        <v>入力済</v>
      </c>
      <c r="AR99" s="548" t="str">
        <f t="shared" si="32"/>
        <v/>
      </c>
      <c r="AS99" s="547" t="str">
        <f t="shared" si="33"/>
        <v>入力済</v>
      </c>
      <c r="AT99" s="547" t="str">
        <f t="shared" si="38"/>
        <v/>
      </c>
      <c r="AU99" s="547" t="str">
        <f t="shared" si="39"/>
        <v/>
      </c>
      <c r="AV99" s="548" t="str">
        <f t="shared" si="40"/>
        <v/>
      </c>
      <c r="AW99" s="548" t="str">
        <f t="shared" si="34"/>
        <v>入力済</v>
      </c>
      <c r="AX99" s="547" t="str">
        <f>IFERROR(VLOOKUP(K99,【参考】数式用!$AR$3:$AS$49,2, FALSE), "")</f>
        <v/>
      </c>
      <c r="AY99" s="548" t="str">
        <f t="shared" si="35"/>
        <v/>
      </c>
      <c r="AZ99" s="548" t="str">
        <f t="shared" si="41"/>
        <v>入力済</v>
      </c>
      <c r="BA99" s="547" t="str">
        <f>IFERROR(VLOOKUP(K99,【参考】数式用!$AX$3:$AY$56, 2, FALSE), "")</f>
        <v/>
      </c>
      <c r="BB99" s="548" t="str">
        <f t="shared" si="27"/>
        <v/>
      </c>
      <c r="BC99" s="648" t="str">
        <f t="shared" si="36"/>
        <v>入力済</v>
      </c>
      <c r="BD99" s="548" t="str">
        <f t="shared" si="42"/>
        <v/>
      </c>
      <c r="BE99" s="548" t="str">
        <f t="shared" si="43"/>
        <v/>
      </c>
      <c r="BF99" s="515"/>
      <c r="BG99" s="515"/>
      <c r="BH99" s="634" t="e">
        <f>VLOOKUP(K99,【参考】数式用!$A$2:$O$57,15,FALSE)</f>
        <v>#N/A</v>
      </c>
      <c r="BI99" s="515"/>
      <c r="BJ99" s="515"/>
      <c r="BK99" s="515"/>
      <c r="BL99" s="515"/>
      <c r="BM99" s="515"/>
      <c r="BN99" s="515"/>
      <c r="BO99" s="516"/>
    </row>
    <row r="100" spans="1:67" s="517" customFormat="1" ht="109.9" customHeight="1" thickBot="1">
      <c r="A100" s="454">
        <v>89</v>
      </c>
      <c r="B100" s="922" t="str">
        <f>IF(基本情報入力シート!B128="","",基本情報入力シート!B128)</f>
        <v/>
      </c>
      <c r="C100" s="923"/>
      <c r="D100" s="923"/>
      <c r="E100" s="923"/>
      <c r="F100" s="924"/>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2" t="str">
        <f t="shared" si="37"/>
        <v/>
      </c>
      <c r="AL100" s="543" t="str">
        <f t="shared" si="28"/>
        <v/>
      </c>
      <c r="AM100" s="544"/>
      <c r="AN100" s="548" t="str">
        <f>IFERROR(VLOOKUP(K100,【参考】数式用!$A$2:$N$57,14,FALSE),"")</f>
        <v/>
      </c>
      <c r="AO100" s="548" t="str">
        <f t="shared" si="29"/>
        <v/>
      </c>
      <c r="AP100" s="547" t="str">
        <f t="shared" si="30"/>
        <v/>
      </c>
      <c r="AQ100" s="547" t="str">
        <f t="shared" si="31"/>
        <v>入力済</v>
      </c>
      <c r="AR100" s="548" t="str">
        <f t="shared" si="32"/>
        <v/>
      </c>
      <c r="AS100" s="547" t="str">
        <f t="shared" si="33"/>
        <v>入力済</v>
      </c>
      <c r="AT100" s="547" t="str">
        <f t="shared" si="38"/>
        <v/>
      </c>
      <c r="AU100" s="547" t="str">
        <f t="shared" si="39"/>
        <v/>
      </c>
      <c r="AV100" s="548" t="str">
        <f t="shared" si="40"/>
        <v/>
      </c>
      <c r="AW100" s="548" t="str">
        <f t="shared" si="34"/>
        <v>入力済</v>
      </c>
      <c r="AX100" s="547" t="str">
        <f>IFERROR(VLOOKUP(K100,【参考】数式用!$AR$3:$AS$49,2, FALSE), "")</f>
        <v/>
      </c>
      <c r="AY100" s="548" t="str">
        <f t="shared" si="35"/>
        <v/>
      </c>
      <c r="AZ100" s="548" t="str">
        <f t="shared" si="41"/>
        <v>入力済</v>
      </c>
      <c r="BA100" s="547" t="str">
        <f>IFERROR(VLOOKUP(K100,【参考】数式用!$AX$3:$AY$56, 2, FALSE), "")</f>
        <v/>
      </c>
      <c r="BB100" s="548" t="str">
        <f t="shared" si="27"/>
        <v/>
      </c>
      <c r="BC100" s="648" t="str">
        <f t="shared" si="36"/>
        <v>入力済</v>
      </c>
      <c r="BD100" s="548" t="str">
        <f t="shared" si="42"/>
        <v/>
      </c>
      <c r="BE100" s="548" t="str">
        <f t="shared" si="43"/>
        <v/>
      </c>
      <c r="BF100" s="515"/>
      <c r="BG100" s="515"/>
      <c r="BH100" s="634" t="e">
        <f>VLOOKUP(K100,【参考】数式用!$A$2:$O$57,15,FALSE)</f>
        <v>#N/A</v>
      </c>
      <c r="BI100" s="515"/>
      <c r="BJ100" s="515"/>
      <c r="BK100" s="515"/>
      <c r="BL100" s="515"/>
      <c r="BM100" s="515"/>
      <c r="BN100" s="515"/>
      <c r="BO100" s="516"/>
    </row>
    <row r="101" spans="1:67" s="517" customFormat="1" ht="109.9" customHeight="1" thickBot="1">
      <c r="A101" s="454">
        <v>90</v>
      </c>
      <c r="B101" s="922" t="str">
        <f>IF(基本情報入力シート!B129="","",基本情報入力シート!B129)</f>
        <v/>
      </c>
      <c r="C101" s="923"/>
      <c r="D101" s="923"/>
      <c r="E101" s="923"/>
      <c r="F101" s="924"/>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2" t="str">
        <f t="shared" si="37"/>
        <v/>
      </c>
      <c r="AL101" s="543" t="str">
        <f t="shared" si="28"/>
        <v/>
      </c>
      <c r="AM101" s="544"/>
      <c r="AN101" s="548" t="str">
        <f>IFERROR(VLOOKUP(K101,【参考】数式用!$A$2:$N$57,14,FALSE),"")</f>
        <v/>
      </c>
      <c r="AO101" s="548" t="str">
        <f t="shared" si="29"/>
        <v/>
      </c>
      <c r="AP101" s="547" t="str">
        <f t="shared" si="30"/>
        <v/>
      </c>
      <c r="AQ101" s="547" t="str">
        <f t="shared" si="31"/>
        <v>入力済</v>
      </c>
      <c r="AR101" s="548" t="str">
        <f t="shared" si="32"/>
        <v/>
      </c>
      <c r="AS101" s="547" t="str">
        <f t="shared" si="33"/>
        <v>入力済</v>
      </c>
      <c r="AT101" s="547" t="str">
        <f t="shared" si="38"/>
        <v/>
      </c>
      <c r="AU101" s="547" t="str">
        <f t="shared" si="39"/>
        <v/>
      </c>
      <c r="AV101" s="548" t="str">
        <f t="shared" si="40"/>
        <v/>
      </c>
      <c r="AW101" s="548" t="str">
        <f t="shared" si="34"/>
        <v>入力済</v>
      </c>
      <c r="AX101" s="547" t="str">
        <f>IFERROR(VLOOKUP(K101,【参考】数式用!$AR$3:$AS$49,2, FALSE), "")</f>
        <v/>
      </c>
      <c r="AY101" s="548" t="str">
        <f t="shared" si="35"/>
        <v/>
      </c>
      <c r="AZ101" s="548" t="str">
        <f t="shared" si="41"/>
        <v>入力済</v>
      </c>
      <c r="BA101" s="547" t="str">
        <f>IFERROR(VLOOKUP(K101,【参考】数式用!$AX$3:$AY$56, 2, FALSE), "")</f>
        <v/>
      </c>
      <c r="BB101" s="548" t="str">
        <f t="shared" si="27"/>
        <v/>
      </c>
      <c r="BC101" s="648" t="str">
        <f t="shared" si="36"/>
        <v>入力済</v>
      </c>
      <c r="BD101" s="548" t="str">
        <f t="shared" si="42"/>
        <v/>
      </c>
      <c r="BE101" s="548" t="str">
        <f t="shared" si="43"/>
        <v/>
      </c>
      <c r="BF101" s="515"/>
      <c r="BG101" s="515"/>
      <c r="BH101" s="634" t="e">
        <f>VLOOKUP(K101,【参考】数式用!$A$2:$O$57,15,FALSE)</f>
        <v>#N/A</v>
      </c>
      <c r="BI101" s="515"/>
      <c r="BJ101" s="515"/>
      <c r="BK101" s="515"/>
      <c r="BL101" s="515"/>
      <c r="BM101" s="515"/>
      <c r="BN101" s="515"/>
      <c r="BO101" s="516"/>
    </row>
    <row r="102" spans="1:67" s="517" customFormat="1" ht="109.9" customHeight="1" thickBot="1">
      <c r="A102" s="454">
        <v>91</v>
      </c>
      <c r="B102" s="922" t="str">
        <f>IF(基本情報入力シート!B130="","",基本情報入力シート!B130)</f>
        <v/>
      </c>
      <c r="C102" s="923"/>
      <c r="D102" s="923"/>
      <c r="E102" s="923"/>
      <c r="F102" s="924"/>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2" t="str">
        <f t="shared" si="37"/>
        <v/>
      </c>
      <c r="AL102" s="543" t="str">
        <f t="shared" si="28"/>
        <v/>
      </c>
      <c r="AM102" s="544"/>
      <c r="AN102" s="548" t="str">
        <f>IFERROR(VLOOKUP(K102,【参考】数式用!$A$2:$N$57,14,FALSE),"")</f>
        <v/>
      </c>
      <c r="AO102" s="548" t="str">
        <f t="shared" si="29"/>
        <v/>
      </c>
      <c r="AP102" s="547" t="str">
        <f t="shared" si="30"/>
        <v/>
      </c>
      <c r="AQ102" s="547" t="str">
        <f t="shared" si="31"/>
        <v>入力済</v>
      </c>
      <c r="AR102" s="548" t="str">
        <f t="shared" si="32"/>
        <v/>
      </c>
      <c r="AS102" s="547" t="str">
        <f t="shared" si="33"/>
        <v>入力済</v>
      </c>
      <c r="AT102" s="547" t="str">
        <f t="shared" si="38"/>
        <v/>
      </c>
      <c r="AU102" s="547" t="str">
        <f t="shared" si="39"/>
        <v/>
      </c>
      <c r="AV102" s="548" t="str">
        <f t="shared" si="40"/>
        <v/>
      </c>
      <c r="AW102" s="548" t="str">
        <f t="shared" si="34"/>
        <v>入力済</v>
      </c>
      <c r="AX102" s="547" t="str">
        <f>IFERROR(VLOOKUP(K102,【参考】数式用!$AR$3:$AS$49,2, FALSE), "")</f>
        <v/>
      </c>
      <c r="AY102" s="548" t="str">
        <f t="shared" si="35"/>
        <v/>
      </c>
      <c r="AZ102" s="548" t="str">
        <f t="shared" si="41"/>
        <v>入力済</v>
      </c>
      <c r="BA102" s="547" t="str">
        <f>IFERROR(VLOOKUP(K102,【参考】数式用!$AX$3:$AY$56, 2, FALSE), "")</f>
        <v/>
      </c>
      <c r="BB102" s="548" t="str">
        <f t="shared" si="27"/>
        <v/>
      </c>
      <c r="BC102" s="648" t="str">
        <f t="shared" si="36"/>
        <v>入力済</v>
      </c>
      <c r="BD102" s="548" t="str">
        <f t="shared" si="42"/>
        <v/>
      </c>
      <c r="BE102" s="548" t="str">
        <f t="shared" si="43"/>
        <v/>
      </c>
      <c r="BF102" s="515"/>
      <c r="BG102" s="515"/>
      <c r="BH102" s="634" t="e">
        <f>VLOOKUP(K102,【参考】数式用!$A$2:$O$57,15,FALSE)</f>
        <v>#N/A</v>
      </c>
      <c r="BI102" s="515"/>
      <c r="BJ102" s="515"/>
      <c r="BK102" s="515"/>
      <c r="BL102" s="515"/>
      <c r="BM102" s="515"/>
      <c r="BN102" s="515"/>
      <c r="BO102" s="516"/>
    </row>
    <row r="103" spans="1:67" s="517" customFormat="1" ht="109.9" customHeight="1" thickBot="1">
      <c r="A103" s="454">
        <v>92</v>
      </c>
      <c r="B103" s="922" t="str">
        <f>IF(基本情報入力シート!B131="","",基本情報入力シート!B131)</f>
        <v/>
      </c>
      <c r="C103" s="923"/>
      <c r="D103" s="923"/>
      <c r="E103" s="923"/>
      <c r="F103" s="924"/>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2" t="str">
        <f t="shared" si="37"/>
        <v/>
      </c>
      <c r="AL103" s="543" t="str">
        <f t="shared" si="28"/>
        <v/>
      </c>
      <c r="AM103" s="544"/>
      <c r="AN103" s="548" t="str">
        <f>IFERROR(VLOOKUP(K103,【参考】数式用!$A$2:$N$57,14,FALSE),"")</f>
        <v/>
      </c>
      <c r="AO103" s="548" t="str">
        <f t="shared" si="29"/>
        <v/>
      </c>
      <c r="AP103" s="547" t="str">
        <f t="shared" si="30"/>
        <v/>
      </c>
      <c r="AQ103" s="547" t="str">
        <f t="shared" si="31"/>
        <v>入力済</v>
      </c>
      <c r="AR103" s="548" t="str">
        <f t="shared" si="32"/>
        <v/>
      </c>
      <c r="AS103" s="547" t="str">
        <f t="shared" si="33"/>
        <v>入力済</v>
      </c>
      <c r="AT103" s="547" t="str">
        <f t="shared" si="38"/>
        <v/>
      </c>
      <c r="AU103" s="547" t="str">
        <f t="shared" si="39"/>
        <v/>
      </c>
      <c r="AV103" s="548" t="str">
        <f t="shared" si="40"/>
        <v/>
      </c>
      <c r="AW103" s="548" t="str">
        <f t="shared" si="34"/>
        <v>入力済</v>
      </c>
      <c r="AX103" s="547" t="str">
        <f>IFERROR(VLOOKUP(K103,【参考】数式用!$AR$3:$AS$49,2, FALSE), "")</f>
        <v/>
      </c>
      <c r="AY103" s="548" t="str">
        <f t="shared" si="35"/>
        <v/>
      </c>
      <c r="AZ103" s="548" t="str">
        <f t="shared" si="41"/>
        <v>入力済</v>
      </c>
      <c r="BA103" s="547" t="str">
        <f>IFERROR(VLOOKUP(K103,【参考】数式用!$AX$3:$AY$56, 2, FALSE), "")</f>
        <v/>
      </c>
      <c r="BB103" s="548" t="str">
        <f t="shared" si="27"/>
        <v/>
      </c>
      <c r="BC103" s="648" t="str">
        <f t="shared" si="36"/>
        <v>入力済</v>
      </c>
      <c r="BD103" s="548" t="str">
        <f t="shared" si="42"/>
        <v/>
      </c>
      <c r="BE103" s="548" t="str">
        <f t="shared" si="43"/>
        <v/>
      </c>
      <c r="BF103" s="515"/>
      <c r="BG103" s="515"/>
      <c r="BH103" s="634" t="e">
        <f>VLOOKUP(K103,【参考】数式用!$A$2:$O$57,15,FALSE)</f>
        <v>#N/A</v>
      </c>
      <c r="BI103" s="515"/>
      <c r="BJ103" s="515"/>
      <c r="BK103" s="515"/>
      <c r="BL103" s="515"/>
      <c r="BM103" s="515"/>
      <c r="BN103" s="515"/>
      <c r="BO103" s="516"/>
    </row>
    <row r="104" spans="1:67" s="517" customFormat="1" ht="109.9" customHeight="1" thickBot="1">
      <c r="A104" s="454">
        <v>93</v>
      </c>
      <c r="B104" s="922" t="str">
        <f>IF(基本情報入力シート!B132="","",基本情報入力シート!B132)</f>
        <v/>
      </c>
      <c r="C104" s="923"/>
      <c r="D104" s="923"/>
      <c r="E104" s="923"/>
      <c r="F104" s="924"/>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2" t="str">
        <f t="shared" si="37"/>
        <v/>
      </c>
      <c r="AL104" s="543" t="str">
        <f t="shared" si="28"/>
        <v/>
      </c>
      <c r="AM104" s="544"/>
      <c r="AN104" s="548" t="str">
        <f>IFERROR(VLOOKUP(K104,【参考】数式用!$A$2:$N$57,14,FALSE),"")</f>
        <v/>
      </c>
      <c r="AO104" s="548" t="str">
        <f t="shared" si="29"/>
        <v/>
      </c>
      <c r="AP104" s="547" t="str">
        <f t="shared" si="30"/>
        <v/>
      </c>
      <c r="AQ104" s="547" t="str">
        <f t="shared" si="31"/>
        <v>入力済</v>
      </c>
      <c r="AR104" s="548" t="str">
        <f t="shared" si="32"/>
        <v/>
      </c>
      <c r="AS104" s="547" t="str">
        <f t="shared" si="33"/>
        <v>入力済</v>
      </c>
      <c r="AT104" s="547" t="str">
        <f t="shared" si="38"/>
        <v/>
      </c>
      <c r="AU104" s="547" t="str">
        <f t="shared" si="39"/>
        <v/>
      </c>
      <c r="AV104" s="548" t="str">
        <f t="shared" si="40"/>
        <v/>
      </c>
      <c r="AW104" s="548" t="str">
        <f t="shared" si="34"/>
        <v>入力済</v>
      </c>
      <c r="AX104" s="547" t="str">
        <f>IFERROR(VLOOKUP(K104,【参考】数式用!$AR$3:$AS$49,2, FALSE), "")</f>
        <v/>
      </c>
      <c r="AY104" s="548" t="str">
        <f t="shared" si="35"/>
        <v/>
      </c>
      <c r="AZ104" s="548" t="str">
        <f t="shared" si="41"/>
        <v>入力済</v>
      </c>
      <c r="BA104" s="547" t="str">
        <f>IFERROR(VLOOKUP(K104,【参考】数式用!$AX$3:$AY$56, 2, FALSE), "")</f>
        <v/>
      </c>
      <c r="BB104" s="548" t="str">
        <f t="shared" si="27"/>
        <v/>
      </c>
      <c r="BC104" s="648" t="str">
        <f t="shared" si="36"/>
        <v>入力済</v>
      </c>
      <c r="BD104" s="548" t="str">
        <f t="shared" si="42"/>
        <v/>
      </c>
      <c r="BE104" s="548" t="str">
        <f t="shared" si="43"/>
        <v/>
      </c>
      <c r="BF104" s="515"/>
      <c r="BG104" s="515"/>
      <c r="BH104" s="634" t="e">
        <f>VLOOKUP(K104,【参考】数式用!$A$2:$O$57,15,FALSE)</f>
        <v>#N/A</v>
      </c>
      <c r="BI104" s="515"/>
      <c r="BJ104" s="515"/>
      <c r="BK104" s="515"/>
      <c r="BL104" s="515"/>
      <c r="BM104" s="515"/>
      <c r="BN104" s="515"/>
      <c r="BO104" s="516"/>
    </row>
    <row r="105" spans="1:67" s="517" customFormat="1" ht="109.9" customHeight="1" thickBot="1">
      <c r="A105" s="454">
        <v>94</v>
      </c>
      <c r="B105" s="922" t="str">
        <f>IF(基本情報入力シート!B133="","",基本情報入力シート!B133)</f>
        <v/>
      </c>
      <c r="C105" s="923"/>
      <c r="D105" s="923"/>
      <c r="E105" s="923"/>
      <c r="F105" s="924"/>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2" t="str">
        <f t="shared" si="37"/>
        <v/>
      </c>
      <c r="AL105" s="543" t="str">
        <f t="shared" si="28"/>
        <v/>
      </c>
      <c r="AM105" s="544"/>
      <c r="AN105" s="548" t="str">
        <f>IFERROR(VLOOKUP(K105,【参考】数式用!$A$2:$N$57,14,FALSE),"")</f>
        <v/>
      </c>
      <c r="AO105" s="548" t="str">
        <f t="shared" si="29"/>
        <v/>
      </c>
      <c r="AP105" s="547" t="str">
        <f t="shared" si="30"/>
        <v/>
      </c>
      <c r="AQ105" s="547" t="str">
        <f t="shared" si="31"/>
        <v>入力済</v>
      </c>
      <c r="AR105" s="548" t="str">
        <f t="shared" si="32"/>
        <v/>
      </c>
      <c r="AS105" s="547" t="str">
        <f t="shared" si="33"/>
        <v>入力済</v>
      </c>
      <c r="AT105" s="547" t="str">
        <f t="shared" si="38"/>
        <v/>
      </c>
      <c r="AU105" s="547" t="str">
        <f t="shared" si="39"/>
        <v/>
      </c>
      <c r="AV105" s="548" t="str">
        <f t="shared" si="40"/>
        <v/>
      </c>
      <c r="AW105" s="548" t="str">
        <f t="shared" si="34"/>
        <v>入力済</v>
      </c>
      <c r="AX105" s="547" t="str">
        <f>IFERROR(VLOOKUP(K105,【参考】数式用!$AR$3:$AS$49,2, FALSE), "")</f>
        <v/>
      </c>
      <c r="AY105" s="548" t="str">
        <f t="shared" si="35"/>
        <v/>
      </c>
      <c r="AZ105" s="548" t="str">
        <f t="shared" si="41"/>
        <v>入力済</v>
      </c>
      <c r="BA105" s="547" t="str">
        <f>IFERROR(VLOOKUP(K105,【参考】数式用!$AX$3:$AY$56, 2, FALSE), "")</f>
        <v/>
      </c>
      <c r="BB105" s="548" t="str">
        <f t="shared" si="27"/>
        <v/>
      </c>
      <c r="BC105" s="648" t="str">
        <f t="shared" si="36"/>
        <v>入力済</v>
      </c>
      <c r="BD105" s="548" t="str">
        <f t="shared" si="42"/>
        <v/>
      </c>
      <c r="BE105" s="548" t="str">
        <f t="shared" si="43"/>
        <v/>
      </c>
      <c r="BF105" s="515"/>
      <c r="BG105" s="515"/>
      <c r="BH105" s="634" t="e">
        <f>VLOOKUP(K105,【参考】数式用!$A$2:$O$57,15,FALSE)</f>
        <v>#N/A</v>
      </c>
      <c r="BI105" s="515"/>
      <c r="BJ105" s="515"/>
      <c r="BK105" s="515"/>
      <c r="BL105" s="515"/>
      <c r="BM105" s="515"/>
      <c r="BN105" s="515"/>
      <c r="BO105" s="516"/>
    </row>
    <row r="106" spans="1:67" s="517" customFormat="1" ht="109.9" customHeight="1" thickBot="1">
      <c r="A106" s="454">
        <v>95</v>
      </c>
      <c r="B106" s="922" t="str">
        <f>IF(基本情報入力シート!B134="","",基本情報入力シート!B134)</f>
        <v/>
      </c>
      <c r="C106" s="923"/>
      <c r="D106" s="923"/>
      <c r="E106" s="923"/>
      <c r="F106" s="924"/>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2" t="str">
        <f t="shared" si="37"/>
        <v/>
      </c>
      <c r="AL106" s="543" t="str">
        <f t="shared" si="28"/>
        <v/>
      </c>
      <c r="AM106" s="544"/>
      <c r="AN106" s="548" t="str">
        <f>IFERROR(VLOOKUP(K106,【参考】数式用!$A$2:$N$57,14,FALSE),"")</f>
        <v/>
      </c>
      <c r="AO106" s="548" t="str">
        <f t="shared" si="29"/>
        <v/>
      </c>
      <c r="AP106" s="547" t="str">
        <f t="shared" si="30"/>
        <v/>
      </c>
      <c r="AQ106" s="547" t="str">
        <f t="shared" si="31"/>
        <v>入力済</v>
      </c>
      <c r="AR106" s="548" t="str">
        <f t="shared" si="32"/>
        <v/>
      </c>
      <c r="AS106" s="547" t="str">
        <f t="shared" si="33"/>
        <v>入力済</v>
      </c>
      <c r="AT106" s="547" t="str">
        <f t="shared" si="38"/>
        <v/>
      </c>
      <c r="AU106" s="547" t="str">
        <f t="shared" si="39"/>
        <v/>
      </c>
      <c r="AV106" s="548" t="str">
        <f t="shared" si="40"/>
        <v/>
      </c>
      <c r="AW106" s="548" t="str">
        <f t="shared" si="34"/>
        <v>入力済</v>
      </c>
      <c r="AX106" s="547" t="str">
        <f>IFERROR(VLOOKUP(K106,【参考】数式用!$AR$3:$AS$49,2, FALSE), "")</f>
        <v/>
      </c>
      <c r="AY106" s="548" t="str">
        <f t="shared" si="35"/>
        <v/>
      </c>
      <c r="AZ106" s="548" t="str">
        <f t="shared" si="41"/>
        <v>入力済</v>
      </c>
      <c r="BA106" s="547" t="str">
        <f>IFERROR(VLOOKUP(K106,【参考】数式用!$AX$3:$AY$56, 2, FALSE), "")</f>
        <v/>
      </c>
      <c r="BB106" s="548" t="str">
        <f t="shared" si="27"/>
        <v/>
      </c>
      <c r="BC106" s="648" t="str">
        <f t="shared" si="36"/>
        <v>入力済</v>
      </c>
      <c r="BD106" s="548" t="str">
        <f t="shared" si="42"/>
        <v/>
      </c>
      <c r="BE106" s="548" t="str">
        <f t="shared" si="43"/>
        <v/>
      </c>
      <c r="BF106" s="515"/>
      <c r="BG106" s="515"/>
      <c r="BH106" s="634" t="e">
        <f>VLOOKUP(K106,【参考】数式用!$A$2:$O$57,15,FALSE)</f>
        <v>#N/A</v>
      </c>
      <c r="BI106" s="515"/>
      <c r="BJ106" s="515"/>
      <c r="BK106" s="515"/>
      <c r="BL106" s="515"/>
      <c r="BM106" s="515"/>
      <c r="BN106" s="515"/>
      <c r="BO106" s="516"/>
    </row>
    <row r="107" spans="1:67" s="517" customFormat="1" ht="109.9" customHeight="1" thickBot="1">
      <c r="A107" s="454">
        <v>96</v>
      </c>
      <c r="B107" s="922" t="str">
        <f>IF(基本情報入力シート!B135="","",基本情報入力シート!B135)</f>
        <v/>
      </c>
      <c r="C107" s="923"/>
      <c r="D107" s="923"/>
      <c r="E107" s="923"/>
      <c r="F107" s="924"/>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2" t="str">
        <f t="shared" si="37"/>
        <v/>
      </c>
      <c r="AL107" s="543" t="str">
        <f t="shared" si="28"/>
        <v/>
      </c>
      <c r="AM107" s="544"/>
      <c r="AN107" s="548" t="str">
        <f>IFERROR(VLOOKUP(K107,【参考】数式用!$A$2:$N$57,14,FALSE),"")</f>
        <v/>
      </c>
      <c r="AO107" s="548" t="str">
        <f t="shared" si="29"/>
        <v/>
      </c>
      <c r="AP107" s="547" t="str">
        <f t="shared" si="30"/>
        <v/>
      </c>
      <c r="AQ107" s="547" t="str">
        <f t="shared" si="31"/>
        <v>入力済</v>
      </c>
      <c r="AR107" s="548" t="str">
        <f t="shared" si="32"/>
        <v/>
      </c>
      <c r="AS107" s="547" t="str">
        <f t="shared" si="33"/>
        <v>入力済</v>
      </c>
      <c r="AT107" s="547" t="str">
        <f t="shared" si="38"/>
        <v/>
      </c>
      <c r="AU107" s="547" t="str">
        <f t="shared" si="39"/>
        <v/>
      </c>
      <c r="AV107" s="548" t="str">
        <f t="shared" si="40"/>
        <v/>
      </c>
      <c r="AW107" s="548" t="str">
        <f t="shared" si="34"/>
        <v>入力済</v>
      </c>
      <c r="AX107" s="547" t="str">
        <f>IFERROR(VLOOKUP(K107,【参考】数式用!$AR$3:$AS$49,2, FALSE), "")</f>
        <v/>
      </c>
      <c r="AY107" s="548" t="str">
        <f t="shared" si="35"/>
        <v/>
      </c>
      <c r="AZ107" s="548" t="str">
        <f t="shared" si="41"/>
        <v>入力済</v>
      </c>
      <c r="BA107" s="547" t="str">
        <f>IFERROR(VLOOKUP(K107,【参考】数式用!$AX$3:$AY$56, 2, FALSE), "")</f>
        <v/>
      </c>
      <c r="BB107" s="548" t="str">
        <f t="shared" si="27"/>
        <v/>
      </c>
      <c r="BC107" s="648" t="str">
        <f t="shared" si="36"/>
        <v>入力済</v>
      </c>
      <c r="BD107" s="548" t="str">
        <f t="shared" si="42"/>
        <v/>
      </c>
      <c r="BE107" s="548" t="str">
        <f t="shared" si="43"/>
        <v/>
      </c>
      <c r="BF107" s="515"/>
      <c r="BG107" s="515"/>
      <c r="BH107" s="634" t="e">
        <f>VLOOKUP(K107,【参考】数式用!$A$2:$O$57,15,FALSE)</f>
        <v>#N/A</v>
      </c>
      <c r="BI107" s="515"/>
      <c r="BJ107" s="515"/>
      <c r="BK107" s="515"/>
      <c r="BL107" s="515"/>
      <c r="BM107" s="515"/>
      <c r="BN107" s="515"/>
      <c r="BO107" s="516"/>
    </row>
    <row r="108" spans="1:67" s="517" customFormat="1" ht="109.9" customHeight="1" thickBot="1">
      <c r="A108" s="454">
        <v>97</v>
      </c>
      <c r="B108" s="922" t="str">
        <f>IF(基本情報入力シート!B136="","",基本情報入力シート!B136)</f>
        <v/>
      </c>
      <c r="C108" s="923"/>
      <c r="D108" s="923"/>
      <c r="E108" s="923"/>
      <c r="F108" s="924"/>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2" t="str">
        <f t="shared" si="37"/>
        <v/>
      </c>
      <c r="AL108" s="543" t="str">
        <f t="shared" si="28"/>
        <v/>
      </c>
      <c r="AM108" s="544"/>
      <c r="AN108" s="548" t="str">
        <f>IFERROR(VLOOKUP(K108,【参考】数式用!$A$2:$N$57,14,FALSE),"")</f>
        <v/>
      </c>
      <c r="AO108" s="548" t="str">
        <f t="shared" si="29"/>
        <v/>
      </c>
      <c r="AP108" s="547" t="str">
        <f t="shared" si="30"/>
        <v/>
      </c>
      <c r="AQ108" s="547" t="str">
        <f t="shared" si="31"/>
        <v>入力済</v>
      </c>
      <c r="AR108" s="548" t="str">
        <f t="shared" si="32"/>
        <v/>
      </c>
      <c r="AS108" s="547" t="str">
        <f t="shared" si="33"/>
        <v>入力済</v>
      </c>
      <c r="AT108" s="547" t="str">
        <f t="shared" si="38"/>
        <v/>
      </c>
      <c r="AU108" s="547" t="str">
        <f t="shared" si="39"/>
        <v/>
      </c>
      <c r="AV108" s="548" t="str">
        <f t="shared" si="40"/>
        <v/>
      </c>
      <c r="AW108" s="548" t="str">
        <f t="shared" si="34"/>
        <v>入力済</v>
      </c>
      <c r="AX108" s="547" t="str">
        <f>IFERROR(VLOOKUP(K108,【参考】数式用!$AR$3:$AS$49,2, FALSE), "")</f>
        <v/>
      </c>
      <c r="AY108" s="548" t="str">
        <f t="shared" si="35"/>
        <v/>
      </c>
      <c r="AZ108" s="548" t="str">
        <f t="shared" si="41"/>
        <v>入力済</v>
      </c>
      <c r="BA108" s="547" t="str">
        <f>IFERROR(VLOOKUP(K108,【参考】数式用!$AX$3:$AY$56, 2, FALSE), "")</f>
        <v/>
      </c>
      <c r="BB108" s="548" t="str">
        <f t="shared" si="27"/>
        <v/>
      </c>
      <c r="BC108" s="648" t="str">
        <f t="shared" si="36"/>
        <v>入力済</v>
      </c>
      <c r="BD108" s="548" t="str">
        <f t="shared" si="42"/>
        <v/>
      </c>
      <c r="BE108" s="548" t="str">
        <f t="shared" si="43"/>
        <v/>
      </c>
      <c r="BF108" s="515"/>
      <c r="BG108" s="515"/>
      <c r="BH108" s="634" t="e">
        <f>VLOOKUP(K108,【参考】数式用!$A$2:$O$57,15,FALSE)</f>
        <v>#N/A</v>
      </c>
      <c r="BI108" s="515"/>
      <c r="BJ108" s="515"/>
      <c r="BK108" s="515"/>
      <c r="BL108" s="515"/>
      <c r="BM108" s="515"/>
      <c r="BN108" s="515"/>
      <c r="BO108" s="516"/>
    </row>
    <row r="109" spans="1:67" s="517" customFormat="1" ht="109.9" customHeight="1" thickBot="1">
      <c r="A109" s="454">
        <v>98</v>
      </c>
      <c r="B109" s="922" t="str">
        <f>IF(基本情報入力シート!B137="","",基本情報入力シート!B137)</f>
        <v/>
      </c>
      <c r="C109" s="923"/>
      <c r="D109" s="923"/>
      <c r="E109" s="923"/>
      <c r="F109" s="924"/>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2" t="str">
        <f t="shared" si="37"/>
        <v/>
      </c>
      <c r="AL109" s="543" t="str">
        <f t="shared" si="28"/>
        <v/>
      </c>
      <c r="AM109" s="544"/>
      <c r="AN109" s="548" t="str">
        <f>IFERROR(VLOOKUP(K109,【参考】数式用!$A$2:$N$57,14,FALSE),"")</f>
        <v/>
      </c>
      <c r="AO109" s="548" t="str">
        <f t="shared" si="29"/>
        <v/>
      </c>
      <c r="AP109" s="547" t="str">
        <f t="shared" si="30"/>
        <v/>
      </c>
      <c r="AQ109" s="547" t="str">
        <f t="shared" si="31"/>
        <v>入力済</v>
      </c>
      <c r="AR109" s="548" t="str">
        <f t="shared" si="32"/>
        <v/>
      </c>
      <c r="AS109" s="547" t="str">
        <f t="shared" si="33"/>
        <v>入力済</v>
      </c>
      <c r="AT109" s="547" t="str">
        <f t="shared" si="38"/>
        <v/>
      </c>
      <c r="AU109" s="547" t="str">
        <f t="shared" si="39"/>
        <v/>
      </c>
      <c r="AV109" s="548" t="str">
        <f t="shared" si="40"/>
        <v/>
      </c>
      <c r="AW109" s="548" t="str">
        <f t="shared" si="34"/>
        <v>入力済</v>
      </c>
      <c r="AX109" s="547" t="str">
        <f>IFERROR(VLOOKUP(K109,【参考】数式用!$AR$3:$AS$49,2, FALSE), "")</f>
        <v/>
      </c>
      <c r="AY109" s="548" t="str">
        <f t="shared" si="35"/>
        <v/>
      </c>
      <c r="AZ109" s="548" t="str">
        <f t="shared" si="41"/>
        <v>入力済</v>
      </c>
      <c r="BA109" s="547" t="str">
        <f>IFERROR(VLOOKUP(K109,【参考】数式用!$AX$3:$AY$56, 2, FALSE), "")</f>
        <v/>
      </c>
      <c r="BB109" s="548" t="str">
        <f t="shared" si="27"/>
        <v/>
      </c>
      <c r="BC109" s="648" t="str">
        <f t="shared" si="36"/>
        <v>入力済</v>
      </c>
      <c r="BD109" s="548" t="str">
        <f t="shared" si="42"/>
        <v/>
      </c>
      <c r="BE109" s="548" t="str">
        <f t="shared" si="43"/>
        <v/>
      </c>
      <c r="BF109" s="515"/>
      <c r="BG109" s="515"/>
      <c r="BH109" s="634" t="e">
        <f>VLOOKUP(K109,【参考】数式用!$A$2:$O$57,15,FALSE)</f>
        <v>#N/A</v>
      </c>
      <c r="BI109" s="515"/>
      <c r="BJ109" s="515"/>
      <c r="BK109" s="515"/>
      <c r="BL109" s="515"/>
      <c r="BM109" s="515"/>
      <c r="BN109" s="515"/>
      <c r="BO109" s="516"/>
    </row>
    <row r="110" spans="1:67" s="517" customFormat="1" ht="109.9" customHeight="1" thickBot="1">
      <c r="A110" s="454">
        <v>99</v>
      </c>
      <c r="B110" s="922" t="str">
        <f>IF(基本情報入力シート!B138="","",基本情報入力シート!B138)</f>
        <v/>
      </c>
      <c r="C110" s="923"/>
      <c r="D110" s="923"/>
      <c r="E110" s="923"/>
      <c r="F110" s="924"/>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2" t="str">
        <f t="shared" si="37"/>
        <v/>
      </c>
      <c r="AL110" s="543" t="str">
        <f t="shared" si="28"/>
        <v/>
      </c>
      <c r="AM110" s="544"/>
      <c r="AN110" s="548" t="str">
        <f>IFERROR(VLOOKUP(K110,【参考】数式用!$A$2:$N$57,14,FALSE),"")</f>
        <v/>
      </c>
      <c r="AO110" s="548" t="str">
        <f t="shared" si="29"/>
        <v/>
      </c>
      <c r="AP110" s="547" t="str">
        <f t="shared" si="30"/>
        <v/>
      </c>
      <c r="AQ110" s="547" t="str">
        <f t="shared" si="31"/>
        <v>入力済</v>
      </c>
      <c r="AR110" s="548" t="str">
        <f t="shared" si="32"/>
        <v/>
      </c>
      <c r="AS110" s="547" t="str">
        <f t="shared" si="33"/>
        <v>入力済</v>
      </c>
      <c r="AT110" s="547" t="str">
        <f t="shared" si="38"/>
        <v/>
      </c>
      <c r="AU110" s="547" t="str">
        <f t="shared" si="39"/>
        <v/>
      </c>
      <c r="AV110" s="548" t="str">
        <f t="shared" si="40"/>
        <v/>
      </c>
      <c r="AW110" s="548" t="str">
        <f t="shared" si="34"/>
        <v>入力済</v>
      </c>
      <c r="AX110" s="547" t="str">
        <f>IFERROR(VLOOKUP(K110,【参考】数式用!$AR$3:$AS$49,2, FALSE), "")</f>
        <v/>
      </c>
      <c r="AY110" s="548" t="str">
        <f t="shared" si="35"/>
        <v/>
      </c>
      <c r="AZ110" s="548" t="str">
        <f t="shared" si="41"/>
        <v>入力済</v>
      </c>
      <c r="BA110" s="547" t="str">
        <f>IFERROR(VLOOKUP(K110,【参考】数式用!$AX$3:$AY$56, 2, FALSE), "")</f>
        <v/>
      </c>
      <c r="BB110" s="548" t="str">
        <f t="shared" si="27"/>
        <v/>
      </c>
      <c r="BC110" s="648" t="str">
        <f t="shared" si="36"/>
        <v>入力済</v>
      </c>
      <c r="BD110" s="548" t="str">
        <f t="shared" si="42"/>
        <v/>
      </c>
      <c r="BE110" s="548" t="str">
        <f t="shared" si="43"/>
        <v/>
      </c>
      <c r="BF110" s="515"/>
      <c r="BG110" s="515"/>
      <c r="BH110" s="634" t="e">
        <f>VLOOKUP(K110,【参考】数式用!$A$2:$O$57,15,FALSE)</f>
        <v>#N/A</v>
      </c>
      <c r="BI110" s="515"/>
      <c r="BJ110" s="515"/>
      <c r="BK110" s="515"/>
      <c r="BL110" s="515"/>
      <c r="BM110" s="515"/>
      <c r="BN110" s="515"/>
      <c r="BO110" s="516"/>
    </row>
    <row r="111" spans="1:67" s="517" customFormat="1" ht="109.9" customHeight="1" thickBot="1">
      <c r="A111" s="454">
        <v>100</v>
      </c>
      <c r="B111" s="925" t="str">
        <f>IF(基本情報入力シート!B139="","",基本情報入力シート!B139)</f>
        <v/>
      </c>
      <c r="C111" s="926"/>
      <c r="D111" s="926"/>
      <c r="E111" s="926"/>
      <c r="F111" s="927"/>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7"/>
      <c r="AE111" s="583"/>
      <c r="AF111" s="583"/>
      <c r="AG111" s="584"/>
      <c r="AH111" s="234"/>
      <c r="AI111" s="161"/>
      <c r="AJ111" s="167"/>
      <c r="AK111" s="542" t="str">
        <f t="shared" si="37"/>
        <v/>
      </c>
      <c r="AL111" s="543" t="str">
        <f t="shared" si="28"/>
        <v/>
      </c>
      <c r="AM111" s="544"/>
      <c r="AN111" s="548" t="str">
        <f>IFERROR(VLOOKUP(K111,【参考】数式用!$A$2:$N$57,14,FALSE),"")</f>
        <v/>
      </c>
      <c r="AO111" s="548" t="str">
        <f t="shared" si="29"/>
        <v/>
      </c>
      <c r="AP111" s="547" t="str">
        <f t="shared" si="30"/>
        <v/>
      </c>
      <c r="AQ111" s="547" t="str">
        <f t="shared" si="31"/>
        <v>入力済</v>
      </c>
      <c r="AR111" s="548" t="str">
        <f t="shared" si="32"/>
        <v/>
      </c>
      <c r="AS111" s="547" t="str">
        <f t="shared" si="33"/>
        <v>入力済</v>
      </c>
      <c r="AT111" s="547" t="str">
        <f t="shared" si="38"/>
        <v/>
      </c>
      <c r="AU111" s="547" t="str">
        <f t="shared" si="39"/>
        <v/>
      </c>
      <c r="AV111" s="548" t="str">
        <f t="shared" si="40"/>
        <v/>
      </c>
      <c r="AW111" s="548" t="str">
        <f t="shared" si="34"/>
        <v>入力済</v>
      </c>
      <c r="AX111" s="547" t="str">
        <f>IFERROR(VLOOKUP(K111,【参考】数式用!$AR$3:$AS$49,2, FALSE), "")</f>
        <v/>
      </c>
      <c r="AY111" s="548" t="str">
        <f t="shared" si="35"/>
        <v/>
      </c>
      <c r="AZ111" s="548" t="str">
        <f t="shared" si="41"/>
        <v>入力済</v>
      </c>
      <c r="BA111" s="547" t="str">
        <f>IFERROR(VLOOKUP(K111,【参考】数式用!$AX$3:$AY$56, 2, FALSE), "")</f>
        <v/>
      </c>
      <c r="BB111" s="548" t="str">
        <f t="shared" si="27"/>
        <v/>
      </c>
      <c r="BC111" s="648" t="str">
        <f t="shared" si="36"/>
        <v>入力済</v>
      </c>
      <c r="BD111" s="548" t="str">
        <f t="shared" si="42"/>
        <v/>
      </c>
      <c r="BE111" s="548" t="str">
        <f t="shared" si="43"/>
        <v/>
      </c>
      <c r="BF111" s="515"/>
      <c r="BG111" s="515"/>
      <c r="BH111" s="634" t="e">
        <f>VLOOKUP(K111,【参考】数式用!$A$2:$O$57,15,FALSE)</f>
        <v>#N/A</v>
      </c>
      <c r="BI111" s="515"/>
      <c r="BJ111" s="515"/>
      <c r="BK111" s="515"/>
      <c r="BL111" s="515"/>
      <c r="BM111" s="515"/>
      <c r="BN111" s="515"/>
      <c r="BO111" s="516"/>
    </row>
    <row r="112" spans="1:67" s="517"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9"/>
      <c r="AL112" s="519"/>
      <c r="AM112" s="519"/>
      <c r="AN112" s="519"/>
      <c r="AO112" s="519"/>
      <c r="AP112" s="519"/>
      <c r="AQ112" s="515"/>
      <c r="AR112" s="519"/>
      <c r="AS112" s="515"/>
      <c r="AT112" s="515"/>
      <c r="AU112" s="515"/>
      <c r="AV112" s="515"/>
      <c r="AW112" s="515"/>
      <c r="AX112" s="515"/>
      <c r="AY112" s="515"/>
      <c r="AZ112" s="515"/>
      <c r="BA112" s="515"/>
      <c r="BB112" s="515"/>
      <c r="BC112" s="643"/>
      <c r="BD112" s="515"/>
      <c r="BE112" s="515"/>
      <c r="BF112" s="515"/>
      <c r="BG112" s="515"/>
      <c r="BH112" s="631"/>
      <c r="BI112" s="515"/>
      <c r="BJ112" s="515"/>
      <c r="BK112" s="515"/>
      <c r="BL112" s="515"/>
      <c r="BM112" s="515"/>
      <c r="BN112" s="515"/>
      <c r="BO112" s="516"/>
    </row>
    <row r="113" spans="1:67" s="517"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9"/>
      <c r="AL113" s="519"/>
      <c r="AM113" s="519"/>
      <c r="AN113" s="519"/>
      <c r="AO113" s="519"/>
      <c r="AP113" s="519"/>
      <c r="AQ113" s="515"/>
      <c r="AR113" s="519"/>
      <c r="AS113" s="515"/>
      <c r="AT113" s="515"/>
      <c r="AU113" s="515"/>
      <c r="AV113" s="515"/>
      <c r="AW113" s="515"/>
      <c r="AX113" s="515"/>
      <c r="AY113" s="515"/>
      <c r="AZ113" s="515"/>
      <c r="BA113" s="515"/>
      <c r="BB113" s="515"/>
      <c r="BC113" s="643"/>
      <c r="BD113" s="515"/>
      <c r="BE113" s="515"/>
      <c r="BF113" s="515"/>
      <c r="BG113" s="515"/>
      <c r="BH113" s="631"/>
      <c r="BI113" s="515"/>
      <c r="BJ113" s="515"/>
      <c r="BK113" s="515"/>
      <c r="BL113" s="515"/>
      <c r="BM113" s="515"/>
      <c r="BN113" s="515"/>
      <c r="BO113" s="516"/>
    </row>
    <row r="114" spans="1:67" s="517"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9"/>
      <c r="AL114" s="519"/>
      <c r="AM114" s="519"/>
      <c r="AN114" s="519"/>
      <c r="AO114" s="519"/>
      <c r="AP114" s="519"/>
      <c r="AQ114" s="515"/>
      <c r="AR114" s="519"/>
      <c r="AS114" s="515"/>
      <c r="AT114" s="515"/>
      <c r="AU114" s="515"/>
      <c r="AV114" s="515"/>
      <c r="AW114" s="515"/>
      <c r="AX114" s="515"/>
      <c r="AY114" s="515"/>
      <c r="AZ114" s="515"/>
      <c r="BA114" s="515"/>
      <c r="BB114" s="515"/>
      <c r="BC114" s="643"/>
      <c r="BD114" s="515"/>
      <c r="BE114" s="515"/>
      <c r="BF114" s="515"/>
      <c r="BG114" s="515"/>
      <c r="BH114" s="631"/>
      <c r="BI114" s="515"/>
      <c r="BJ114" s="515"/>
      <c r="BK114" s="515"/>
      <c r="BL114" s="515"/>
      <c r="BM114" s="515"/>
      <c r="BN114" s="515"/>
      <c r="BO114" s="516"/>
    </row>
    <row r="115" spans="1:67" s="517"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9"/>
      <c r="AL115" s="519"/>
      <c r="AM115" s="519"/>
      <c r="AN115" s="519"/>
      <c r="AO115" s="519"/>
      <c r="AP115" s="519"/>
      <c r="AQ115" s="515"/>
      <c r="AR115" s="519"/>
      <c r="AS115" s="515"/>
      <c r="AT115" s="515"/>
      <c r="AU115" s="515"/>
      <c r="AV115" s="515"/>
      <c r="AW115" s="515"/>
      <c r="AX115" s="515"/>
      <c r="AY115" s="515"/>
      <c r="AZ115" s="515"/>
      <c r="BA115" s="515"/>
      <c r="BB115" s="515"/>
      <c r="BC115" s="643"/>
      <c r="BD115" s="515"/>
      <c r="BE115" s="515"/>
      <c r="BF115" s="515"/>
      <c r="BG115" s="515"/>
      <c r="BH115" s="631"/>
      <c r="BI115" s="515"/>
      <c r="BJ115" s="515"/>
      <c r="BK115" s="515"/>
      <c r="BL115" s="515"/>
      <c r="BM115" s="515"/>
      <c r="BN115" s="515"/>
      <c r="BO115" s="516"/>
    </row>
    <row r="116" spans="1:67" s="517"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9"/>
      <c r="AL116" s="519"/>
      <c r="AM116" s="519"/>
      <c r="AN116" s="519"/>
      <c r="AO116" s="519"/>
      <c r="AP116" s="519"/>
      <c r="AQ116" s="515"/>
      <c r="AR116" s="519"/>
      <c r="AS116" s="515"/>
      <c r="AT116" s="515"/>
      <c r="AU116" s="515"/>
      <c r="AV116" s="515"/>
      <c r="AW116" s="515"/>
      <c r="AX116" s="515"/>
      <c r="AY116" s="515"/>
      <c r="AZ116" s="515"/>
      <c r="BA116" s="515"/>
      <c r="BB116" s="515"/>
      <c r="BC116" s="643"/>
      <c r="BD116" s="515"/>
      <c r="BE116" s="515"/>
      <c r="BF116" s="515"/>
      <c r="BG116" s="515"/>
      <c r="BH116" s="631"/>
      <c r="BI116" s="515"/>
      <c r="BJ116" s="515"/>
      <c r="BK116" s="515"/>
      <c r="BL116" s="515"/>
      <c r="BM116" s="515"/>
      <c r="BN116" s="515"/>
      <c r="BO116" s="516"/>
    </row>
    <row r="117" spans="1:67" s="517"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9"/>
      <c r="AL117" s="519"/>
      <c r="AM117" s="519"/>
      <c r="AN117" s="519"/>
      <c r="AO117" s="519"/>
      <c r="AP117" s="519"/>
      <c r="AQ117" s="515"/>
      <c r="AR117" s="519"/>
      <c r="AS117" s="515"/>
      <c r="AT117" s="515"/>
      <c r="AU117" s="515"/>
      <c r="AV117" s="515"/>
      <c r="AW117" s="515"/>
      <c r="AX117" s="515"/>
      <c r="AY117" s="515"/>
      <c r="AZ117" s="515"/>
      <c r="BA117" s="515"/>
      <c r="BB117" s="515"/>
      <c r="BC117" s="643"/>
      <c r="BD117" s="515"/>
      <c r="BE117" s="515"/>
      <c r="BF117" s="515"/>
      <c r="BG117" s="515"/>
      <c r="BH117" s="631"/>
      <c r="BI117" s="515"/>
      <c r="BJ117" s="515"/>
      <c r="BK117" s="515"/>
      <c r="BL117" s="515"/>
      <c r="BM117" s="515"/>
      <c r="BN117" s="515"/>
      <c r="BO117" s="516"/>
    </row>
    <row r="118" spans="1:67" s="517"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9"/>
      <c r="AL118" s="519"/>
      <c r="AM118" s="519"/>
      <c r="AN118" s="519"/>
      <c r="AO118" s="519"/>
      <c r="AP118" s="519"/>
      <c r="AQ118" s="515"/>
      <c r="AR118" s="519"/>
      <c r="AS118" s="515"/>
      <c r="AT118" s="515"/>
      <c r="AU118" s="515"/>
      <c r="AV118" s="515"/>
      <c r="AW118" s="515"/>
      <c r="AX118" s="515"/>
      <c r="AY118" s="515"/>
      <c r="AZ118" s="515"/>
      <c r="BA118" s="515"/>
      <c r="BB118" s="515"/>
      <c r="BC118" s="643"/>
      <c r="BD118" s="515"/>
      <c r="BE118" s="515"/>
      <c r="BF118" s="515"/>
      <c r="BG118" s="515"/>
      <c r="BH118" s="631"/>
      <c r="BI118" s="515"/>
      <c r="BJ118" s="515"/>
      <c r="BK118" s="515"/>
      <c r="BL118" s="515"/>
      <c r="BM118" s="515"/>
      <c r="BN118" s="515"/>
      <c r="BO118" s="516"/>
    </row>
    <row r="119" spans="1:67" s="517"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9"/>
      <c r="AL119" s="519"/>
      <c r="AM119" s="519"/>
      <c r="AN119" s="519"/>
      <c r="AO119" s="519"/>
      <c r="AP119" s="519"/>
      <c r="AQ119" s="515"/>
      <c r="AR119" s="519"/>
      <c r="AS119" s="515"/>
      <c r="AT119" s="515"/>
      <c r="AU119" s="515"/>
      <c r="AV119" s="515"/>
      <c r="AW119" s="515"/>
      <c r="AX119" s="515"/>
      <c r="AY119" s="515"/>
      <c r="AZ119" s="515"/>
      <c r="BA119" s="515"/>
      <c r="BB119" s="515"/>
      <c r="BC119" s="643"/>
      <c r="BD119" s="515"/>
      <c r="BE119" s="515"/>
      <c r="BF119" s="515"/>
      <c r="BG119" s="515"/>
      <c r="BH119" s="631"/>
      <c r="BI119" s="515"/>
      <c r="BJ119" s="515"/>
      <c r="BK119" s="515"/>
      <c r="BL119" s="515"/>
      <c r="BM119" s="515"/>
      <c r="BN119" s="515"/>
      <c r="BO119" s="516"/>
    </row>
    <row r="120" spans="1:67" s="517"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9"/>
      <c r="AL120" s="519"/>
      <c r="AM120" s="519"/>
      <c r="AN120" s="519"/>
      <c r="AO120" s="519"/>
      <c r="AP120" s="519"/>
      <c r="AQ120" s="515"/>
      <c r="AR120" s="519"/>
      <c r="AS120" s="515"/>
      <c r="AT120" s="515"/>
      <c r="AU120" s="515"/>
      <c r="AV120" s="515"/>
      <c r="AW120" s="515"/>
      <c r="AX120" s="515"/>
      <c r="AY120" s="515"/>
      <c r="AZ120" s="515"/>
      <c r="BA120" s="515"/>
      <c r="BB120" s="515"/>
      <c r="BC120" s="643"/>
      <c r="BD120" s="515"/>
      <c r="BE120" s="515"/>
      <c r="BF120" s="515"/>
      <c r="BG120" s="515"/>
      <c r="BH120" s="631"/>
      <c r="BI120" s="515"/>
      <c r="BJ120" s="515"/>
      <c r="BK120" s="515"/>
      <c r="BL120" s="515"/>
      <c r="BM120" s="515"/>
      <c r="BN120" s="515"/>
      <c r="BO120" s="516"/>
    </row>
    <row r="121" spans="1:67" s="517"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9"/>
      <c r="AL121" s="519"/>
      <c r="AM121" s="519"/>
      <c r="AN121" s="519"/>
      <c r="AO121" s="519"/>
      <c r="AP121" s="519"/>
      <c r="AQ121" s="515"/>
      <c r="AR121" s="519"/>
      <c r="AS121" s="515"/>
      <c r="AT121" s="515"/>
      <c r="AU121" s="515"/>
      <c r="AV121" s="515"/>
      <c r="AW121" s="515"/>
      <c r="AX121" s="515"/>
      <c r="AY121" s="515"/>
      <c r="AZ121" s="515"/>
      <c r="BA121" s="515"/>
      <c r="BB121" s="515"/>
      <c r="BC121" s="643"/>
      <c r="BD121" s="515"/>
      <c r="BE121" s="515"/>
      <c r="BF121" s="515"/>
      <c r="BG121" s="515"/>
      <c r="BH121" s="631"/>
      <c r="BI121" s="515"/>
      <c r="BJ121" s="515"/>
      <c r="BK121" s="515"/>
      <c r="BL121" s="515"/>
      <c r="BM121" s="515"/>
      <c r="BN121" s="515"/>
      <c r="BO121" s="516"/>
    </row>
    <row r="122" spans="1:67" s="517"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9"/>
      <c r="AL122" s="519"/>
      <c r="AM122" s="519"/>
      <c r="AN122" s="519"/>
      <c r="AO122" s="519"/>
      <c r="AP122" s="519"/>
      <c r="AQ122" s="515"/>
      <c r="AR122" s="519"/>
      <c r="AS122" s="515"/>
      <c r="AT122" s="515"/>
      <c r="AU122" s="515"/>
      <c r="AV122" s="515"/>
      <c r="AW122" s="515"/>
      <c r="AX122" s="515"/>
      <c r="AY122" s="515"/>
      <c r="AZ122" s="515"/>
      <c r="BA122" s="515"/>
      <c r="BB122" s="515"/>
      <c r="BC122" s="643"/>
      <c r="BD122" s="515"/>
      <c r="BE122" s="515"/>
      <c r="BF122" s="515"/>
      <c r="BG122" s="515"/>
      <c r="BH122" s="631"/>
      <c r="BI122" s="515"/>
      <c r="BJ122" s="515"/>
      <c r="BK122" s="515"/>
      <c r="BL122" s="515"/>
      <c r="BM122" s="515"/>
      <c r="BN122" s="515"/>
      <c r="BO122" s="516"/>
    </row>
    <row r="123" spans="1:67" s="517"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9"/>
      <c r="AL123" s="519"/>
      <c r="AM123" s="519"/>
      <c r="AN123" s="519"/>
      <c r="AO123" s="519"/>
      <c r="AP123" s="519"/>
      <c r="AQ123" s="515"/>
      <c r="AR123" s="519"/>
      <c r="AS123" s="515"/>
      <c r="AT123" s="515"/>
      <c r="AU123" s="515"/>
      <c r="AV123" s="515"/>
      <c r="AW123" s="515"/>
      <c r="AX123" s="515"/>
      <c r="AY123" s="515"/>
      <c r="AZ123" s="515"/>
      <c r="BA123" s="515"/>
      <c r="BB123" s="515"/>
      <c r="BC123" s="643"/>
      <c r="BD123" s="515"/>
      <c r="BE123" s="515"/>
      <c r="BF123" s="515"/>
      <c r="BG123" s="515"/>
      <c r="BH123" s="631"/>
      <c r="BI123" s="515"/>
      <c r="BJ123" s="515"/>
      <c r="BK123" s="515"/>
      <c r="BL123" s="515"/>
      <c r="BM123" s="515"/>
      <c r="BN123" s="515"/>
      <c r="BO123" s="516"/>
    </row>
    <row r="124" spans="1:67" s="517"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9"/>
      <c r="AL124" s="519"/>
      <c r="AM124" s="519"/>
      <c r="AN124" s="519"/>
      <c r="AO124" s="519"/>
      <c r="AP124" s="519"/>
      <c r="AQ124" s="515"/>
      <c r="AR124" s="519"/>
      <c r="AS124" s="515"/>
      <c r="AT124" s="515"/>
      <c r="AU124" s="515"/>
      <c r="AV124" s="515"/>
      <c r="AW124" s="515"/>
      <c r="AX124" s="515"/>
      <c r="AY124" s="515"/>
      <c r="AZ124" s="515"/>
      <c r="BA124" s="515"/>
      <c r="BB124" s="515"/>
      <c r="BC124" s="643"/>
      <c r="BD124" s="515"/>
      <c r="BE124" s="515"/>
      <c r="BF124" s="515"/>
      <c r="BG124" s="515"/>
      <c r="BH124" s="631"/>
      <c r="BI124" s="515"/>
      <c r="BJ124" s="515"/>
      <c r="BK124" s="515"/>
      <c r="BL124" s="515"/>
      <c r="BM124" s="515"/>
      <c r="BN124" s="515"/>
      <c r="BO124" s="516"/>
    </row>
    <row r="125" spans="1:67" s="517"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9"/>
      <c r="AL125" s="519"/>
      <c r="AM125" s="519"/>
      <c r="AN125" s="519"/>
      <c r="AO125" s="519"/>
      <c r="AP125" s="519"/>
      <c r="AQ125" s="515"/>
      <c r="AR125" s="519"/>
      <c r="AS125" s="515"/>
      <c r="AT125" s="515"/>
      <c r="AU125" s="515"/>
      <c r="AV125" s="515"/>
      <c r="AW125" s="515"/>
      <c r="AX125" s="515"/>
      <c r="AY125" s="515"/>
      <c r="AZ125" s="515"/>
      <c r="BA125" s="515"/>
      <c r="BB125" s="515"/>
      <c r="BC125" s="643"/>
      <c r="BD125" s="515"/>
      <c r="BE125" s="515"/>
      <c r="BF125" s="515"/>
      <c r="BG125" s="515"/>
      <c r="BH125" s="631"/>
      <c r="BI125" s="515"/>
      <c r="BJ125" s="515"/>
      <c r="BK125" s="515"/>
      <c r="BL125" s="515"/>
      <c r="BM125" s="515"/>
      <c r="BN125" s="515"/>
      <c r="BO125" s="516"/>
    </row>
    <row r="126" spans="1:67" s="517"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9"/>
      <c r="AL126" s="519"/>
      <c r="AM126" s="519"/>
      <c r="AN126" s="519"/>
      <c r="AO126" s="519"/>
      <c r="AP126" s="519"/>
      <c r="AQ126" s="515"/>
      <c r="AR126" s="519"/>
      <c r="AS126" s="515"/>
      <c r="AT126" s="515"/>
      <c r="AU126" s="515"/>
      <c r="AV126" s="515"/>
      <c r="AW126" s="515"/>
      <c r="AX126" s="515"/>
      <c r="AY126" s="515"/>
      <c r="AZ126" s="515"/>
      <c r="BA126" s="515"/>
      <c r="BB126" s="515"/>
      <c r="BC126" s="643"/>
      <c r="BD126" s="515"/>
      <c r="BE126" s="515"/>
      <c r="BF126" s="515"/>
      <c r="BG126" s="515"/>
      <c r="BH126" s="631"/>
      <c r="BI126" s="515"/>
      <c r="BJ126" s="515"/>
      <c r="BK126" s="515"/>
      <c r="BL126" s="515"/>
      <c r="BM126" s="515"/>
      <c r="BN126" s="515"/>
      <c r="BO126" s="516"/>
    </row>
    <row r="127" spans="1:67" s="517"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9"/>
      <c r="AL127" s="519"/>
      <c r="AM127" s="519"/>
      <c r="AN127" s="519"/>
      <c r="AO127" s="519"/>
      <c r="AP127" s="519"/>
      <c r="AQ127" s="515"/>
      <c r="AR127" s="519"/>
      <c r="AS127" s="515"/>
      <c r="AT127" s="515"/>
      <c r="AU127" s="515"/>
      <c r="AV127" s="515"/>
      <c r="AW127" s="515"/>
      <c r="AX127" s="515"/>
      <c r="AY127" s="515"/>
      <c r="AZ127" s="515"/>
      <c r="BA127" s="515"/>
      <c r="BB127" s="515"/>
      <c r="BC127" s="643"/>
      <c r="BD127" s="515"/>
      <c r="BE127" s="515"/>
      <c r="BF127" s="515"/>
      <c r="BG127" s="515"/>
      <c r="BH127" s="631"/>
      <c r="BI127" s="515"/>
      <c r="BJ127" s="515"/>
      <c r="BK127" s="515"/>
      <c r="BL127" s="515"/>
      <c r="BM127" s="515"/>
      <c r="BN127" s="515"/>
      <c r="BO127" s="516"/>
    </row>
    <row r="128" spans="1:67" s="517"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9"/>
      <c r="AL128" s="519"/>
      <c r="AM128" s="519"/>
      <c r="AN128" s="519"/>
      <c r="AO128" s="519"/>
      <c r="AP128" s="519"/>
      <c r="AQ128" s="515"/>
      <c r="AR128" s="519"/>
      <c r="AS128" s="515"/>
      <c r="AT128" s="515"/>
      <c r="AU128" s="515"/>
      <c r="AV128" s="515"/>
      <c r="AW128" s="515"/>
      <c r="AX128" s="515"/>
      <c r="AY128" s="515"/>
      <c r="AZ128" s="515"/>
      <c r="BA128" s="515"/>
      <c r="BB128" s="515"/>
      <c r="BC128" s="643"/>
      <c r="BD128" s="515"/>
      <c r="BE128" s="515"/>
      <c r="BF128" s="515"/>
      <c r="BG128" s="515"/>
      <c r="BH128" s="631"/>
      <c r="BI128" s="515"/>
      <c r="BJ128" s="515"/>
      <c r="BK128" s="515"/>
      <c r="BL128" s="515"/>
      <c r="BM128" s="515"/>
      <c r="BN128" s="515"/>
      <c r="BO128" s="516"/>
    </row>
    <row r="129" spans="1:67" s="517"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9"/>
      <c r="AL129" s="519"/>
      <c r="AM129" s="519"/>
      <c r="AN129" s="519"/>
      <c r="AO129" s="519"/>
      <c r="AP129" s="519"/>
      <c r="AQ129" s="515"/>
      <c r="AR129" s="519"/>
      <c r="AS129" s="515"/>
      <c r="AT129" s="515"/>
      <c r="AU129" s="515"/>
      <c r="AV129" s="515"/>
      <c r="AW129" s="515"/>
      <c r="AX129" s="515"/>
      <c r="AY129" s="515"/>
      <c r="AZ129" s="515"/>
      <c r="BA129" s="515"/>
      <c r="BB129" s="515"/>
      <c r="BC129" s="643"/>
      <c r="BD129" s="515"/>
      <c r="BE129" s="515"/>
      <c r="BF129" s="515"/>
      <c r="BG129" s="515"/>
      <c r="BH129" s="631"/>
      <c r="BI129" s="515"/>
      <c r="BJ129" s="515"/>
      <c r="BK129" s="515"/>
      <c r="BL129" s="515"/>
      <c r="BM129" s="515"/>
      <c r="BN129" s="515"/>
      <c r="BO129" s="516"/>
    </row>
    <row r="130" spans="1:67" s="517"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9"/>
      <c r="AL130" s="519"/>
      <c r="AM130" s="519"/>
      <c r="AN130" s="519"/>
      <c r="AO130" s="519"/>
      <c r="AP130" s="519"/>
      <c r="AQ130" s="515"/>
      <c r="AR130" s="519"/>
      <c r="AS130" s="515"/>
      <c r="AT130" s="515"/>
      <c r="AU130" s="515"/>
      <c r="AV130" s="515"/>
      <c r="AW130" s="515"/>
      <c r="AX130" s="515"/>
      <c r="AY130" s="515"/>
      <c r="AZ130" s="515"/>
      <c r="BA130" s="515"/>
      <c r="BB130" s="515"/>
      <c r="BC130" s="643"/>
      <c r="BD130" s="515"/>
      <c r="BE130" s="515"/>
      <c r="BF130" s="515"/>
      <c r="BG130" s="515"/>
      <c r="BH130" s="631"/>
      <c r="BI130" s="515"/>
      <c r="BJ130" s="515"/>
      <c r="BK130" s="515"/>
      <c r="BL130" s="515"/>
      <c r="BM130" s="515"/>
      <c r="BN130" s="515"/>
      <c r="BO130" s="516"/>
    </row>
    <row r="131" spans="1:67" s="517"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9"/>
      <c r="AL131" s="519"/>
      <c r="AM131" s="519"/>
      <c r="AN131" s="519"/>
      <c r="AO131" s="519"/>
      <c r="AP131" s="519"/>
      <c r="AQ131" s="515"/>
      <c r="AR131" s="519"/>
      <c r="AS131" s="515"/>
      <c r="AT131" s="515"/>
      <c r="AU131" s="515"/>
      <c r="AV131" s="515"/>
      <c r="AW131" s="515"/>
      <c r="AX131" s="515"/>
      <c r="AY131" s="515"/>
      <c r="AZ131" s="515"/>
      <c r="BA131" s="515"/>
      <c r="BB131" s="515"/>
      <c r="BC131" s="643"/>
      <c r="BD131" s="515"/>
      <c r="BE131" s="515"/>
      <c r="BF131" s="515"/>
      <c r="BG131" s="515"/>
      <c r="BH131" s="631"/>
      <c r="BI131" s="515"/>
      <c r="BJ131" s="515"/>
      <c r="BK131" s="515"/>
      <c r="BL131" s="515"/>
      <c r="BM131" s="515"/>
      <c r="BN131" s="515"/>
      <c r="BO131" s="516"/>
    </row>
    <row r="132" spans="1:67" s="517"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9"/>
      <c r="AL132" s="519"/>
      <c r="AM132" s="519"/>
      <c r="AN132" s="519"/>
      <c r="AO132" s="519"/>
      <c r="AP132" s="519"/>
      <c r="AQ132" s="515"/>
      <c r="AR132" s="519"/>
      <c r="AS132" s="515"/>
      <c r="AT132" s="515"/>
      <c r="AU132" s="515"/>
      <c r="AV132" s="515"/>
      <c r="AW132" s="515"/>
      <c r="AX132" s="515"/>
      <c r="AY132" s="515"/>
      <c r="AZ132" s="515"/>
      <c r="BA132" s="515"/>
      <c r="BB132" s="515"/>
      <c r="BC132" s="643"/>
      <c r="BD132" s="515"/>
      <c r="BE132" s="515"/>
      <c r="BF132" s="515"/>
      <c r="BG132" s="515"/>
      <c r="BH132" s="631"/>
      <c r="BI132" s="515"/>
      <c r="BJ132" s="515"/>
      <c r="BK132" s="515"/>
      <c r="BL132" s="515"/>
      <c r="BM132" s="515"/>
      <c r="BN132" s="515"/>
      <c r="BO132" s="516"/>
    </row>
    <row r="133" spans="1:67" s="517"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9"/>
      <c r="AL133" s="519"/>
      <c r="AM133" s="519"/>
      <c r="AN133" s="519"/>
      <c r="AO133" s="519"/>
      <c r="AP133" s="519"/>
      <c r="AQ133" s="515"/>
      <c r="AR133" s="519"/>
      <c r="AS133" s="515"/>
      <c r="AT133" s="515"/>
      <c r="AU133" s="515"/>
      <c r="AV133" s="515"/>
      <c r="AW133" s="515"/>
      <c r="AX133" s="515"/>
      <c r="AY133" s="515"/>
      <c r="AZ133" s="515"/>
      <c r="BA133" s="515"/>
      <c r="BB133" s="515"/>
      <c r="BC133" s="643"/>
      <c r="BD133" s="515"/>
      <c r="BE133" s="515"/>
      <c r="BF133" s="515"/>
      <c r="BG133" s="515"/>
      <c r="BH133" s="631"/>
      <c r="BI133" s="515"/>
      <c r="BJ133" s="515"/>
      <c r="BK133" s="515"/>
      <c r="BL133" s="515"/>
      <c r="BM133" s="515"/>
      <c r="BN133" s="515"/>
      <c r="BO133" s="516"/>
    </row>
    <row r="134" spans="1:67" s="517"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9"/>
      <c r="AL134" s="519"/>
      <c r="AM134" s="519"/>
      <c r="AN134" s="519"/>
      <c r="AO134" s="519"/>
      <c r="AP134" s="519"/>
      <c r="AQ134" s="515"/>
      <c r="AR134" s="519"/>
      <c r="AS134" s="515"/>
      <c r="AT134" s="515"/>
      <c r="AU134" s="515"/>
      <c r="AV134" s="515"/>
      <c r="AW134" s="515"/>
      <c r="AX134" s="515"/>
      <c r="AY134" s="515"/>
      <c r="AZ134" s="515"/>
      <c r="BA134" s="515"/>
      <c r="BB134" s="515"/>
      <c r="BC134" s="643"/>
      <c r="BD134" s="515"/>
      <c r="BE134" s="515"/>
      <c r="BF134" s="515"/>
      <c r="BG134" s="515"/>
      <c r="BH134" s="631"/>
      <c r="BI134" s="515"/>
      <c r="BJ134" s="515"/>
      <c r="BK134" s="515"/>
      <c r="BL134" s="515"/>
      <c r="BM134" s="515"/>
      <c r="BN134" s="515"/>
      <c r="BO134" s="516"/>
    </row>
    <row r="135" spans="1:67" s="517"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9"/>
      <c r="AL135" s="519"/>
      <c r="AM135" s="519"/>
      <c r="AN135" s="519"/>
      <c r="AO135" s="519"/>
      <c r="AP135" s="519"/>
      <c r="AQ135" s="515"/>
      <c r="AR135" s="519"/>
      <c r="AS135" s="515"/>
      <c r="AT135" s="515"/>
      <c r="AU135" s="515"/>
      <c r="AV135" s="515"/>
      <c r="AW135" s="515"/>
      <c r="AX135" s="515"/>
      <c r="AY135" s="515"/>
      <c r="AZ135" s="515"/>
      <c r="BA135" s="515"/>
      <c r="BB135" s="515"/>
      <c r="BC135" s="643"/>
      <c r="BD135" s="515"/>
      <c r="BE135" s="515"/>
      <c r="BF135" s="515"/>
      <c r="BG135" s="515"/>
      <c r="BH135" s="631"/>
      <c r="BI135" s="515"/>
      <c r="BJ135" s="515"/>
      <c r="BK135" s="515"/>
      <c r="BL135" s="515"/>
      <c r="BM135" s="515"/>
      <c r="BN135" s="515"/>
      <c r="BO135" s="516"/>
    </row>
    <row r="136" spans="1:67" s="517"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9"/>
      <c r="AL136" s="519"/>
      <c r="AM136" s="519"/>
      <c r="AN136" s="519"/>
      <c r="AO136" s="519"/>
      <c r="AP136" s="519"/>
      <c r="AQ136" s="515"/>
      <c r="AR136" s="519"/>
      <c r="AS136" s="515"/>
      <c r="AT136" s="515"/>
      <c r="AU136" s="515"/>
      <c r="AV136" s="515"/>
      <c r="AW136" s="515"/>
      <c r="AX136" s="515"/>
      <c r="AY136" s="515"/>
      <c r="AZ136" s="515"/>
      <c r="BA136" s="515"/>
      <c r="BB136" s="515"/>
      <c r="BC136" s="643"/>
      <c r="BD136" s="515"/>
      <c r="BE136" s="515"/>
      <c r="BF136" s="515"/>
      <c r="BG136" s="515"/>
      <c r="BH136" s="631"/>
      <c r="BI136" s="515"/>
      <c r="BJ136" s="515"/>
      <c r="BK136" s="515"/>
      <c r="BL136" s="515"/>
      <c r="BM136" s="515"/>
      <c r="BN136" s="515"/>
      <c r="BO136" s="516"/>
    </row>
    <row r="137" spans="1:67" s="517"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9"/>
      <c r="AL137" s="519"/>
      <c r="AM137" s="519"/>
      <c r="AN137" s="519"/>
      <c r="AO137" s="519"/>
      <c r="AP137" s="519"/>
      <c r="AQ137" s="515"/>
      <c r="AR137" s="519"/>
      <c r="AS137" s="515"/>
      <c r="AT137" s="515"/>
      <c r="AU137" s="515"/>
      <c r="AV137" s="515"/>
      <c r="AW137" s="515"/>
      <c r="AX137" s="515"/>
      <c r="AY137" s="515"/>
      <c r="AZ137" s="515"/>
      <c r="BA137" s="515"/>
      <c r="BB137" s="515"/>
      <c r="BC137" s="643"/>
      <c r="BD137" s="515"/>
      <c r="BE137" s="515"/>
      <c r="BF137" s="515"/>
      <c r="BG137" s="515"/>
      <c r="BH137" s="631"/>
      <c r="BI137" s="515"/>
      <c r="BJ137" s="515"/>
      <c r="BK137" s="515"/>
      <c r="BL137" s="515"/>
      <c r="BM137" s="515"/>
      <c r="BN137" s="515"/>
      <c r="BO137" s="516"/>
    </row>
    <row r="138" spans="1:67" s="517"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9"/>
      <c r="AL138" s="519"/>
      <c r="AM138" s="519"/>
      <c r="AN138" s="519"/>
      <c r="AO138" s="519"/>
      <c r="AP138" s="519"/>
      <c r="AQ138" s="515"/>
      <c r="AR138" s="519"/>
      <c r="AS138" s="515"/>
      <c r="AT138" s="515"/>
      <c r="AU138" s="515"/>
      <c r="AV138" s="515"/>
      <c r="AW138" s="515"/>
      <c r="AX138" s="515"/>
      <c r="AY138" s="515"/>
      <c r="AZ138" s="515"/>
      <c r="BA138" s="515"/>
      <c r="BB138" s="515"/>
      <c r="BC138" s="643"/>
      <c r="BD138" s="515"/>
      <c r="BE138" s="515"/>
      <c r="BF138" s="515"/>
      <c r="BG138" s="515"/>
      <c r="BH138" s="631"/>
      <c r="BI138" s="515"/>
      <c r="BJ138" s="515"/>
      <c r="BK138" s="515"/>
      <c r="BL138" s="515"/>
      <c r="BM138" s="515"/>
      <c r="BN138" s="515"/>
      <c r="BO138" s="516"/>
    </row>
    <row r="139" spans="1:67" s="517"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9"/>
      <c r="AL139" s="519"/>
      <c r="AM139" s="519"/>
      <c r="AN139" s="519"/>
      <c r="AO139" s="519"/>
      <c r="AP139" s="519"/>
      <c r="AQ139" s="515"/>
      <c r="AR139" s="519"/>
      <c r="AS139" s="515"/>
      <c r="AT139" s="515"/>
      <c r="AU139" s="515"/>
      <c r="AV139" s="515"/>
      <c r="AW139" s="515"/>
      <c r="AX139" s="515"/>
      <c r="AY139" s="515"/>
      <c r="AZ139" s="515"/>
      <c r="BA139" s="515"/>
      <c r="BB139" s="515"/>
      <c r="BC139" s="643"/>
      <c r="BD139" s="515"/>
      <c r="BE139" s="515"/>
      <c r="BF139" s="515"/>
      <c r="BG139" s="515"/>
      <c r="BH139" s="631"/>
      <c r="BI139" s="515"/>
      <c r="BJ139" s="515"/>
      <c r="BK139" s="515"/>
      <c r="BL139" s="515"/>
      <c r="BM139" s="515"/>
      <c r="BN139" s="515"/>
      <c r="BO139" s="516"/>
    </row>
    <row r="140" spans="1:67" s="517"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9"/>
      <c r="AL140" s="519"/>
      <c r="AM140" s="519"/>
      <c r="AN140" s="519"/>
      <c r="AO140" s="519"/>
      <c r="AP140" s="519"/>
      <c r="AQ140" s="515"/>
      <c r="AR140" s="519"/>
      <c r="AS140" s="515"/>
      <c r="AT140" s="515"/>
      <c r="AU140" s="515"/>
      <c r="AV140" s="515"/>
      <c r="AW140" s="515"/>
      <c r="AX140" s="515"/>
      <c r="AY140" s="515"/>
      <c r="AZ140" s="515"/>
      <c r="BA140" s="515"/>
      <c r="BB140" s="515"/>
      <c r="BC140" s="643"/>
      <c r="BD140" s="515"/>
      <c r="BE140" s="515"/>
      <c r="BF140" s="515"/>
      <c r="BG140" s="515"/>
      <c r="BH140" s="631"/>
      <c r="BI140" s="515"/>
      <c r="BJ140" s="515"/>
      <c r="BK140" s="515"/>
      <c r="BL140" s="515"/>
      <c r="BM140" s="515"/>
      <c r="BN140" s="515"/>
      <c r="BO140" s="516"/>
    </row>
    <row r="141" spans="1:67" s="517"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9"/>
      <c r="AL141" s="519"/>
      <c r="AM141" s="519"/>
      <c r="AN141" s="519"/>
      <c r="AO141" s="519"/>
      <c r="AP141" s="519"/>
      <c r="AQ141" s="515"/>
      <c r="AR141" s="519"/>
      <c r="AS141" s="515"/>
      <c r="AT141" s="515"/>
      <c r="AU141" s="515"/>
      <c r="AV141" s="515"/>
      <c r="AW141" s="515"/>
      <c r="AX141" s="515"/>
      <c r="AY141" s="515"/>
      <c r="AZ141" s="515"/>
      <c r="BA141" s="515"/>
      <c r="BB141" s="515"/>
      <c r="BC141" s="643"/>
      <c r="BD141" s="515"/>
      <c r="BE141" s="515"/>
      <c r="BF141" s="515"/>
      <c r="BG141" s="515"/>
      <c r="BH141" s="631"/>
      <c r="BI141" s="515"/>
      <c r="BJ141" s="515"/>
      <c r="BK141" s="515"/>
      <c r="BL141" s="515"/>
      <c r="BM141" s="515"/>
      <c r="BN141" s="515"/>
      <c r="BO141" s="516"/>
    </row>
    <row r="142" spans="1:67" s="517"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9"/>
      <c r="AL142" s="519"/>
      <c r="AM142" s="519"/>
      <c r="AN142" s="519"/>
      <c r="AO142" s="519"/>
      <c r="AP142" s="519"/>
      <c r="AQ142" s="515"/>
      <c r="AR142" s="519"/>
      <c r="AS142" s="515"/>
      <c r="AT142" s="515"/>
      <c r="AU142" s="515"/>
      <c r="AV142" s="515"/>
      <c r="AW142" s="515"/>
      <c r="AX142" s="515"/>
      <c r="AY142" s="515"/>
      <c r="AZ142" s="515"/>
      <c r="BA142" s="515"/>
      <c r="BB142" s="515"/>
      <c r="BC142" s="643"/>
      <c r="BD142" s="515"/>
      <c r="BE142" s="515"/>
      <c r="BF142" s="515"/>
      <c r="BG142" s="515"/>
      <c r="BH142" s="631"/>
      <c r="BI142" s="515"/>
      <c r="BJ142" s="515"/>
      <c r="BK142" s="515"/>
      <c r="BL142" s="515"/>
      <c r="BM142" s="515"/>
      <c r="BN142" s="515"/>
      <c r="BO142" s="516"/>
    </row>
    <row r="143" spans="1:67" s="517"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9"/>
      <c r="AL143" s="519"/>
      <c r="AM143" s="519"/>
      <c r="AN143" s="519"/>
      <c r="AO143" s="519"/>
      <c r="AP143" s="519"/>
      <c r="AQ143" s="515"/>
      <c r="AR143" s="519"/>
      <c r="AS143" s="515"/>
      <c r="AT143" s="515"/>
      <c r="AU143" s="515"/>
      <c r="AV143" s="515"/>
      <c r="AW143" s="515"/>
      <c r="AX143" s="515"/>
      <c r="AY143" s="515"/>
      <c r="AZ143" s="515"/>
      <c r="BA143" s="515"/>
      <c r="BB143" s="515"/>
      <c r="BC143" s="643"/>
      <c r="BD143" s="515"/>
      <c r="BE143" s="515"/>
      <c r="BF143" s="515"/>
      <c r="BG143" s="515"/>
      <c r="BH143" s="631"/>
      <c r="BI143" s="515"/>
      <c r="BJ143" s="515"/>
      <c r="BK143" s="515"/>
      <c r="BL143" s="515"/>
      <c r="BM143" s="515"/>
      <c r="BN143" s="515"/>
      <c r="BO143" s="516"/>
    </row>
    <row r="144" spans="1:67" s="517"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9"/>
      <c r="AL144" s="519"/>
      <c r="AM144" s="519"/>
      <c r="AN144" s="519"/>
      <c r="AO144" s="519"/>
      <c r="AP144" s="519"/>
      <c r="AQ144" s="515"/>
      <c r="AR144" s="519"/>
      <c r="AS144" s="515"/>
      <c r="AT144" s="515"/>
      <c r="AU144" s="515"/>
      <c r="AV144" s="515"/>
      <c r="AW144" s="515"/>
      <c r="AX144" s="515"/>
      <c r="AY144" s="515"/>
      <c r="AZ144" s="515"/>
      <c r="BA144" s="515"/>
      <c r="BB144" s="515"/>
      <c r="BC144" s="643"/>
      <c r="BD144" s="515"/>
      <c r="BE144" s="515"/>
      <c r="BF144" s="515"/>
      <c r="BG144" s="515"/>
      <c r="BH144" s="631"/>
      <c r="BI144" s="515"/>
      <c r="BJ144" s="515"/>
      <c r="BK144" s="515"/>
      <c r="BL144" s="515"/>
      <c r="BM144" s="515"/>
      <c r="BN144" s="515"/>
      <c r="BO144" s="516"/>
    </row>
    <row r="145" spans="1:67" s="517"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9"/>
      <c r="AL145" s="519"/>
      <c r="AM145" s="519"/>
      <c r="AN145" s="519"/>
      <c r="AO145" s="519"/>
      <c r="AP145" s="519"/>
      <c r="AQ145" s="515"/>
      <c r="AR145" s="519"/>
      <c r="AS145" s="515"/>
      <c r="AT145" s="515"/>
      <c r="AU145" s="515"/>
      <c r="AV145" s="515"/>
      <c r="AW145" s="515"/>
      <c r="AX145" s="515"/>
      <c r="AY145" s="515"/>
      <c r="AZ145" s="515"/>
      <c r="BA145" s="515"/>
      <c r="BB145" s="515"/>
      <c r="BC145" s="643"/>
      <c r="BD145" s="515"/>
      <c r="BE145" s="515"/>
      <c r="BF145" s="515"/>
      <c r="BG145" s="515"/>
      <c r="BH145" s="631"/>
      <c r="BI145" s="515"/>
      <c r="BJ145" s="515"/>
      <c r="BK145" s="515"/>
      <c r="BL145" s="515"/>
      <c r="BM145" s="515"/>
      <c r="BN145" s="515"/>
      <c r="BO145" s="516"/>
    </row>
    <row r="146" spans="1:67" s="517"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9"/>
      <c r="AL146" s="519"/>
      <c r="AM146" s="519"/>
      <c r="AN146" s="519"/>
      <c r="AO146" s="519"/>
      <c r="AP146" s="519"/>
      <c r="AQ146" s="515"/>
      <c r="AR146" s="519"/>
      <c r="AS146" s="515"/>
      <c r="AT146" s="515"/>
      <c r="AU146" s="515"/>
      <c r="AV146" s="515"/>
      <c r="AW146" s="515"/>
      <c r="AX146" s="515"/>
      <c r="AY146" s="515"/>
      <c r="AZ146" s="515"/>
      <c r="BA146" s="515"/>
      <c r="BB146" s="515"/>
      <c r="BC146" s="643"/>
      <c r="BD146" s="515"/>
      <c r="BE146" s="515"/>
      <c r="BF146" s="515"/>
      <c r="BG146" s="515"/>
      <c r="BH146" s="631"/>
      <c r="BI146" s="515"/>
      <c r="BJ146" s="515"/>
      <c r="BK146" s="515"/>
      <c r="BL146" s="515"/>
      <c r="BM146" s="515"/>
      <c r="BN146" s="515"/>
      <c r="BO146" s="516"/>
    </row>
    <row r="147" spans="1:67" s="517"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9"/>
      <c r="AL147" s="519"/>
      <c r="AM147" s="519"/>
      <c r="AN147" s="519"/>
      <c r="AO147" s="519"/>
      <c r="AP147" s="519"/>
      <c r="AQ147" s="515"/>
      <c r="AR147" s="519"/>
      <c r="AS147" s="515"/>
      <c r="AT147" s="515"/>
      <c r="AU147" s="515"/>
      <c r="AV147" s="515"/>
      <c r="AW147" s="515"/>
      <c r="AX147" s="515"/>
      <c r="AY147" s="515"/>
      <c r="AZ147" s="515"/>
      <c r="BA147" s="515"/>
      <c r="BB147" s="515"/>
      <c r="BC147" s="643"/>
      <c r="BD147" s="515"/>
      <c r="BE147" s="515"/>
      <c r="BF147" s="515"/>
      <c r="BG147" s="515"/>
      <c r="BH147" s="631"/>
      <c r="BI147" s="515"/>
      <c r="BJ147" s="515"/>
      <c r="BK147" s="515"/>
      <c r="BL147" s="515"/>
      <c r="BM147" s="515"/>
      <c r="BN147" s="515"/>
      <c r="BO147" s="516"/>
    </row>
    <row r="148" spans="1:67" s="517"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9"/>
      <c r="AL148" s="519"/>
      <c r="AM148" s="519"/>
      <c r="AN148" s="519"/>
      <c r="AO148" s="519"/>
      <c r="AP148" s="519"/>
      <c r="AQ148" s="515"/>
      <c r="AR148" s="519"/>
      <c r="AS148" s="515"/>
      <c r="AT148" s="515"/>
      <c r="AU148" s="515"/>
      <c r="AV148" s="515"/>
      <c r="AW148" s="515"/>
      <c r="AX148" s="515"/>
      <c r="AY148" s="515"/>
      <c r="AZ148" s="515"/>
      <c r="BA148" s="515"/>
      <c r="BB148" s="515"/>
      <c r="BC148" s="643"/>
      <c r="BD148" s="515"/>
      <c r="BE148" s="515"/>
      <c r="BF148" s="515"/>
      <c r="BG148" s="515"/>
      <c r="BH148" s="631"/>
      <c r="BI148" s="515"/>
      <c r="BJ148" s="515"/>
      <c r="BK148" s="515"/>
      <c r="BL148" s="515"/>
      <c r="BM148" s="515"/>
      <c r="BN148" s="515"/>
      <c r="BO148" s="516"/>
    </row>
    <row r="149" spans="1:67" s="517"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9"/>
      <c r="AL149" s="519"/>
      <c r="AM149" s="519"/>
      <c r="AN149" s="519"/>
      <c r="AO149" s="519"/>
      <c r="AP149" s="519"/>
      <c r="AQ149" s="515"/>
      <c r="AR149" s="519"/>
      <c r="AS149" s="515"/>
      <c r="AT149" s="515"/>
      <c r="AU149" s="515"/>
      <c r="AV149" s="515"/>
      <c r="AW149" s="515"/>
      <c r="AX149" s="515"/>
      <c r="AY149" s="515"/>
      <c r="AZ149" s="515"/>
      <c r="BA149" s="515"/>
      <c r="BB149" s="515"/>
      <c r="BC149" s="643"/>
      <c r="BD149" s="515"/>
      <c r="BE149" s="515"/>
      <c r="BF149" s="515"/>
      <c r="BG149" s="515"/>
      <c r="BH149" s="631"/>
      <c r="BI149" s="515"/>
      <c r="BJ149" s="515"/>
      <c r="BK149" s="515"/>
      <c r="BL149" s="515"/>
      <c r="BM149" s="515"/>
      <c r="BN149" s="515"/>
      <c r="BO149" s="516"/>
    </row>
    <row r="150" spans="1:67" s="517"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9"/>
      <c r="AL150" s="519"/>
      <c r="AM150" s="519"/>
      <c r="AN150" s="519"/>
      <c r="AO150" s="519"/>
      <c r="AP150" s="519"/>
      <c r="AQ150" s="515"/>
      <c r="AR150" s="519"/>
      <c r="AS150" s="515"/>
      <c r="AT150" s="515"/>
      <c r="AU150" s="515"/>
      <c r="AV150" s="515"/>
      <c r="AW150" s="515"/>
      <c r="AX150" s="515"/>
      <c r="AY150" s="515"/>
      <c r="AZ150" s="515"/>
      <c r="BA150" s="515"/>
      <c r="BB150" s="515"/>
      <c r="BC150" s="643"/>
      <c r="BD150" s="515"/>
      <c r="BE150" s="515"/>
      <c r="BF150" s="515"/>
      <c r="BG150" s="515"/>
      <c r="BH150" s="631"/>
      <c r="BI150" s="515"/>
      <c r="BJ150" s="515"/>
      <c r="BK150" s="515"/>
      <c r="BL150" s="515"/>
      <c r="BM150" s="515"/>
      <c r="BN150" s="515"/>
      <c r="BO150" s="516"/>
    </row>
    <row r="151" spans="1:67" s="517"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9"/>
      <c r="AL151" s="519"/>
      <c r="AM151" s="519"/>
      <c r="AN151" s="519"/>
      <c r="AO151" s="519"/>
      <c r="AP151" s="519"/>
      <c r="AQ151" s="515"/>
      <c r="AR151" s="519"/>
      <c r="AS151" s="515"/>
      <c r="AT151" s="515"/>
      <c r="AU151" s="515"/>
      <c r="AV151" s="515"/>
      <c r="AW151" s="515"/>
      <c r="AX151" s="515"/>
      <c r="AY151" s="515"/>
      <c r="AZ151" s="515"/>
      <c r="BA151" s="515"/>
      <c r="BB151" s="515"/>
      <c r="BC151" s="643"/>
      <c r="BD151" s="515"/>
      <c r="BE151" s="515"/>
      <c r="BF151" s="515"/>
      <c r="BG151" s="515"/>
      <c r="BH151" s="631"/>
      <c r="BI151" s="515"/>
      <c r="BJ151" s="515"/>
      <c r="BK151" s="515"/>
      <c r="BL151" s="515"/>
      <c r="BM151" s="515"/>
      <c r="BN151" s="515"/>
      <c r="BO151" s="516"/>
    </row>
    <row r="152" spans="1:67" s="517"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9"/>
      <c r="AL152" s="519"/>
      <c r="AM152" s="519"/>
      <c r="AN152" s="519"/>
      <c r="AO152" s="519"/>
      <c r="AP152" s="519"/>
      <c r="AQ152" s="515"/>
      <c r="AR152" s="519"/>
      <c r="AS152" s="515"/>
      <c r="AT152" s="515"/>
      <c r="AU152" s="515"/>
      <c r="AV152" s="515"/>
      <c r="AW152" s="515"/>
      <c r="AX152" s="515"/>
      <c r="AY152" s="515"/>
      <c r="AZ152" s="515"/>
      <c r="BA152" s="515"/>
      <c r="BB152" s="515"/>
      <c r="BC152" s="643"/>
      <c r="BD152" s="515"/>
      <c r="BE152" s="515"/>
      <c r="BF152" s="515"/>
      <c r="BG152" s="515"/>
      <c r="BH152" s="631"/>
      <c r="BI152" s="515"/>
      <c r="BJ152" s="515"/>
      <c r="BK152" s="515"/>
      <c r="BL152" s="515"/>
      <c r="BM152" s="515"/>
      <c r="BN152" s="515"/>
      <c r="BO152" s="516"/>
    </row>
    <row r="153" spans="1:67" s="517"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9"/>
      <c r="AL153" s="519"/>
      <c r="AM153" s="519"/>
      <c r="AN153" s="519"/>
      <c r="AO153" s="519"/>
      <c r="AP153" s="519"/>
      <c r="AQ153" s="515"/>
      <c r="AR153" s="519"/>
      <c r="AS153" s="515"/>
      <c r="AT153" s="515"/>
      <c r="AU153" s="515"/>
      <c r="AV153" s="515"/>
      <c r="AW153" s="515"/>
      <c r="AX153" s="515"/>
      <c r="AY153" s="515"/>
      <c r="AZ153" s="515"/>
      <c r="BA153" s="515"/>
      <c r="BB153" s="515"/>
      <c r="BC153" s="643"/>
      <c r="BD153" s="515"/>
      <c r="BE153" s="515"/>
      <c r="BF153" s="515"/>
      <c r="BG153" s="515"/>
      <c r="BH153" s="631"/>
      <c r="BI153" s="515"/>
      <c r="BJ153" s="515"/>
      <c r="BK153" s="515"/>
      <c r="BL153" s="515"/>
      <c r="BM153" s="515"/>
      <c r="BN153" s="515"/>
      <c r="BO153" s="516"/>
    </row>
    <row r="154" spans="1:67" s="517"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9"/>
      <c r="AL154" s="519"/>
      <c r="AM154" s="519"/>
      <c r="AN154" s="519"/>
      <c r="AO154" s="519"/>
      <c r="AP154" s="519"/>
      <c r="AQ154" s="515"/>
      <c r="AR154" s="519"/>
      <c r="AS154" s="515"/>
      <c r="AT154" s="515"/>
      <c r="AU154" s="515"/>
      <c r="AV154" s="515"/>
      <c r="AW154" s="515"/>
      <c r="AX154" s="515"/>
      <c r="AY154" s="515"/>
      <c r="AZ154" s="515"/>
      <c r="BA154" s="515"/>
      <c r="BB154" s="515"/>
      <c r="BC154" s="643"/>
      <c r="BD154" s="515"/>
      <c r="BE154" s="515"/>
      <c r="BF154" s="515"/>
      <c r="BG154" s="515"/>
      <c r="BH154" s="631"/>
      <c r="BI154" s="515"/>
      <c r="BJ154" s="515"/>
      <c r="BK154" s="515"/>
      <c r="BL154" s="515"/>
      <c r="BM154" s="515"/>
      <c r="BN154" s="515"/>
      <c r="BO154" s="516"/>
    </row>
    <row r="155" spans="1:67" s="517"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9"/>
      <c r="AL155" s="519"/>
      <c r="AM155" s="519"/>
      <c r="AN155" s="519"/>
      <c r="AO155" s="519"/>
      <c r="AP155" s="519"/>
      <c r="AQ155" s="515"/>
      <c r="AR155" s="519"/>
      <c r="AS155" s="515"/>
      <c r="AT155" s="515"/>
      <c r="AU155" s="515"/>
      <c r="AV155" s="515"/>
      <c r="AW155" s="515"/>
      <c r="AX155" s="515"/>
      <c r="AY155" s="515"/>
      <c r="AZ155" s="515"/>
      <c r="BA155" s="515"/>
      <c r="BB155" s="515"/>
      <c r="BC155" s="643"/>
      <c r="BD155" s="515"/>
      <c r="BE155" s="515"/>
      <c r="BF155" s="515"/>
      <c r="BG155" s="515"/>
      <c r="BH155" s="631"/>
      <c r="BI155" s="515"/>
      <c r="BJ155" s="515"/>
      <c r="BK155" s="515"/>
      <c r="BL155" s="515"/>
      <c r="BM155" s="515"/>
      <c r="BN155" s="515"/>
      <c r="BO155" s="516"/>
    </row>
    <row r="156" spans="1:67" s="517"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9"/>
      <c r="AL156" s="519"/>
      <c r="AM156" s="519"/>
      <c r="AN156" s="519"/>
      <c r="AO156" s="519"/>
      <c r="AP156" s="519"/>
      <c r="AQ156" s="515"/>
      <c r="AR156" s="519"/>
      <c r="AS156" s="515"/>
      <c r="AT156" s="515"/>
      <c r="AU156" s="515"/>
      <c r="AV156" s="515"/>
      <c r="AW156" s="515"/>
      <c r="AX156" s="515"/>
      <c r="AY156" s="515"/>
      <c r="AZ156" s="515"/>
      <c r="BA156" s="515"/>
      <c r="BB156" s="515"/>
      <c r="BC156" s="643"/>
      <c r="BD156" s="515"/>
      <c r="BE156" s="515"/>
      <c r="BF156" s="515"/>
      <c r="BG156" s="515"/>
      <c r="BH156" s="631"/>
      <c r="BI156" s="515"/>
      <c r="BJ156" s="515"/>
      <c r="BK156" s="515"/>
      <c r="BL156" s="515"/>
      <c r="BM156" s="515"/>
      <c r="BN156" s="515"/>
      <c r="BO156" s="516"/>
    </row>
    <row r="157" spans="1:67" s="517"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9"/>
      <c r="AL157" s="519"/>
      <c r="AM157" s="519"/>
      <c r="AN157" s="519"/>
      <c r="AO157" s="519"/>
      <c r="AP157" s="519"/>
      <c r="AQ157" s="515"/>
      <c r="AR157" s="519"/>
      <c r="AS157" s="515"/>
      <c r="AT157" s="515"/>
      <c r="AU157" s="515"/>
      <c r="AV157" s="515"/>
      <c r="AW157" s="515"/>
      <c r="AX157" s="515"/>
      <c r="AY157" s="515"/>
      <c r="AZ157" s="515"/>
      <c r="BA157" s="515"/>
      <c r="BB157" s="515"/>
      <c r="BC157" s="643"/>
      <c r="BD157" s="515"/>
      <c r="BE157" s="515"/>
      <c r="BF157" s="515"/>
      <c r="BG157" s="515"/>
      <c r="BH157" s="631"/>
      <c r="BI157" s="515"/>
      <c r="BJ157" s="515"/>
      <c r="BK157" s="515"/>
      <c r="BL157" s="515"/>
      <c r="BM157" s="515"/>
      <c r="BN157" s="515"/>
      <c r="BO157" s="516"/>
    </row>
    <row r="158" spans="1:67" s="517"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9"/>
      <c r="AL158" s="519"/>
      <c r="AM158" s="519"/>
      <c r="AN158" s="519"/>
      <c r="AO158" s="519"/>
      <c r="AP158" s="519"/>
      <c r="AQ158" s="515"/>
      <c r="AR158" s="519"/>
      <c r="AS158" s="515"/>
      <c r="AT158" s="515"/>
      <c r="AU158" s="515"/>
      <c r="AV158" s="515"/>
      <c r="AW158" s="515"/>
      <c r="AX158" s="515"/>
      <c r="AY158" s="515"/>
      <c r="AZ158" s="515"/>
      <c r="BA158" s="515"/>
      <c r="BB158" s="515"/>
      <c r="BC158" s="643"/>
      <c r="BD158" s="515"/>
      <c r="BE158" s="515"/>
      <c r="BF158" s="515"/>
      <c r="BG158" s="515"/>
      <c r="BH158" s="631"/>
      <c r="BI158" s="515"/>
      <c r="BJ158" s="515"/>
      <c r="BK158" s="515"/>
      <c r="BL158" s="515"/>
      <c r="BM158" s="515"/>
      <c r="BN158" s="515"/>
      <c r="BO158" s="516"/>
    </row>
    <row r="159" spans="1:67" s="517"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9"/>
      <c r="AL159" s="519"/>
      <c r="AM159" s="519"/>
      <c r="AN159" s="519"/>
      <c r="AO159" s="519"/>
      <c r="AP159" s="519"/>
      <c r="AQ159" s="515"/>
      <c r="AR159" s="519"/>
      <c r="AS159" s="515"/>
      <c r="AT159" s="515"/>
      <c r="AU159" s="515"/>
      <c r="AV159" s="515"/>
      <c r="AW159" s="515"/>
      <c r="AX159" s="515"/>
      <c r="AY159" s="515"/>
      <c r="AZ159" s="515"/>
      <c r="BA159" s="515"/>
      <c r="BB159" s="515"/>
      <c r="BC159" s="643"/>
      <c r="BD159" s="515"/>
      <c r="BE159" s="515"/>
      <c r="BF159" s="515"/>
      <c r="BG159" s="515"/>
      <c r="BH159" s="631"/>
      <c r="BI159" s="515"/>
      <c r="BJ159" s="515"/>
      <c r="BK159" s="515"/>
      <c r="BL159" s="515"/>
      <c r="BM159" s="515"/>
      <c r="BN159" s="515"/>
      <c r="BO159" s="516"/>
    </row>
    <row r="160" spans="1:67" s="517"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9"/>
      <c r="AL160" s="519"/>
      <c r="AM160" s="519"/>
      <c r="AN160" s="519"/>
      <c r="AO160" s="519"/>
      <c r="AP160" s="519"/>
      <c r="AQ160" s="515"/>
      <c r="AR160" s="519"/>
      <c r="AS160" s="515"/>
      <c r="AT160" s="515"/>
      <c r="AU160" s="515"/>
      <c r="AV160" s="515"/>
      <c r="AW160" s="515"/>
      <c r="AX160" s="515"/>
      <c r="AY160" s="515"/>
      <c r="AZ160" s="515"/>
      <c r="BA160" s="515"/>
      <c r="BB160" s="515"/>
      <c r="BC160" s="643"/>
      <c r="BD160" s="515"/>
      <c r="BE160" s="515"/>
      <c r="BF160" s="515"/>
      <c r="BG160" s="515"/>
      <c r="BH160" s="631"/>
      <c r="BI160" s="515"/>
      <c r="BJ160" s="515"/>
      <c r="BK160" s="515"/>
      <c r="BL160" s="515"/>
      <c r="BM160" s="515"/>
      <c r="BN160" s="515"/>
      <c r="BO160" s="516"/>
    </row>
    <row r="161" spans="1:67" s="517"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9"/>
      <c r="AL161" s="519"/>
      <c r="AM161" s="519"/>
      <c r="AN161" s="519"/>
      <c r="AO161" s="519"/>
      <c r="AP161" s="519"/>
      <c r="AQ161" s="515"/>
      <c r="AR161" s="519"/>
      <c r="AS161" s="515"/>
      <c r="AT161" s="515"/>
      <c r="AU161" s="515"/>
      <c r="AV161" s="515"/>
      <c r="AW161" s="515"/>
      <c r="AX161" s="515"/>
      <c r="AY161" s="515"/>
      <c r="AZ161" s="515"/>
      <c r="BA161" s="515"/>
      <c r="BB161" s="515"/>
      <c r="BC161" s="643"/>
      <c r="BD161" s="515"/>
      <c r="BE161" s="515"/>
      <c r="BF161" s="515"/>
      <c r="BG161" s="515"/>
      <c r="BH161" s="631"/>
      <c r="BI161" s="515"/>
      <c r="BJ161" s="515"/>
      <c r="BK161" s="515"/>
      <c r="BL161" s="515"/>
      <c r="BM161" s="515"/>
      <c r="BN161" s="515"/>
      <c r="BO161" s="516"/>
    </row>
    <row r="162" spans="1:67" s="517"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9"/>
      <c r="AL162" s="519"/>
      <c r="AM162" s="519"/>
      <c r="AN162" s="519"/>
      <c r="AO162" s="519"/>
      <c r="AP162" s="519"/>
      <c r="AQ162" s="515"/>
      <c r="AR162" s="519"/>
      <c r="AS162" s="515"/>
      <c r="AT162" s="515"/>
      <c r="AU162" s="515"/>
      <c r="AV162" s="515"/>
      <c r="AW162" s="515"/>
      <c r="AX162" s="515"/>
      <c r="AY162" s="515"/>
      <c r="AZ162" s="515"/>
      <c r="BA162" s="515"/>
      <c r="BB162" s="515"/>
      <c r="BC162" s="643"/>
      <c r="BD162" s="515"/>
      <c r="BE162" s="515"/>
      <c r="BF162" s="515"/>
      <c r="BG162" s="515"/>
      <c r="BH162" s="631"/>
      <c r="BI162" s="515"/>
      <c r="BJ162" s="515"/>
      <c r="BK162" s="515"/>
      <c r="BL162" s="515"/>
      <c r="BM162" s="515"/>
      <c r="BN162" s="515"/>
      <c r="BO162" s="516"/>
    </row>
    <row r="163" spans="1:67" s="517"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9"/>
      <c r="AL163" s="519"/>
      <c r="AM163" s="519"/>
      <c r="AN163" s="519"/>
      <c r="AO163" s="519"/>
      <c r="AP163" s="519"/>
      <c r="AQ163" s="515"/>
      <c r="AR163" s="519"/>
      <c r="AS163" s="515"/>
      <c r="AT163" s="515"/>
      <c r="AU163" s="515"/>
      <c r="AV163" s="515"/>
      <c r="AW163" s="515"/>
      <c r="AX163" s="515"/>
      <c r="AY163" s="515"/>
      <c r="AZ163" s="515"/>
      <c r="BA163" s="515"/>
      <c r="BB163" s="515"/>
      <c r="BC163" s="643"/>
      <c r="BD163" s="515"/>
      <c r="BE163" s="515"/>
      <c r="BF163" s="515"/>
      <c r="BG163" s="515"/>
      <c r="BH163" s="631"/>
      <c r="BI163" s="515"/>
      <c r="BJ163" s="515"/>
      <c r="BK163" s="515"/>
      <c r="BL163" s="515"/>
      <c r="BM163" s="515"/>
      <c r="BN163" s="515"/>
      <c r="BO163" s="516"/>
    </row>
    <row r="164" spans="1:67" s="517"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9"/>
      <c r="AL164" s="519"/>
      <c r="AM164" s="519"/>
      <c r="AN164" s="519"/>
      <c r="AO164" s="519"/>
      <c r="AP164" s="519"/>
      <c r="AQ164" s="515"/>
      <c r="AR164" s="519"/>
      <c r="AS164" s="515"/>
      <c r="AT164" s="515"/>
      <c r="AU164" s="515"/>
      <c r="AV164" s="515"/>
      <c r="AW164" s="515"/>
      <c r="AX164" s="515"/>
      <c r="AY164" s="515"/>
      <c r="AZ164" s="515"/>
      <c r="BA164" s="515"/>
      <c r="BB164" s="515"/>
      <c r="BC164" s="643"/>
      <c r="BD164" s="515"/>
      <c r="BE164" s="515"/>
      <c r="BF164" s="515"/>
      <c r="BG164" s="515"/>
      <c r="BH164" s="631"/>
      <c r="BI164" s="515"/>
      <c r="BJ164" s="515"/>
      <c r="BK164" s="515"/>
      <c r="BL164" s="515"/>
      <c r="BM164" s="515"/>
      <c r="BN164" s="515"/>
      <c r="BO164" s="516"/>
    </row>
    <row r="165" spans="1:67" s="517"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9"/>
      <c r="AL165" s="519"/>
      <c r="AM165" s="519"/>
      <c r="AN165" s="519"/>
      <c r="AO165" s="519"/>
      <c r="AP165" s="519"/>
      <c r="AQ165" s="515"/>
      <c r="AR165" s="519"/>
      <c r="AS165" s="515"/>
      <c r="AT165" s="515"/>
      <c r="AU165" s="515"/>
      <c r="AV165" s="515"/>
      <c r="AW165" s="515"/>
      <c r="AX165" s="515"/>
      <c r="AY165" s="515"/>
      <c r="AZ165" s="515"/>
      <c r="BA165" s="515"/>
      <c r="BB165" s="515"/>
      <c r="BC165" s="643"/>
      <c r="BD165" s="515"/>
      <c r="BE165" s="515"/>
      <c r="BF165" s="515"/>
      <c r="BG165" s="515"/>
      <c r="BH165" s="631"/>
      <c r="BI165" s="515"/>
      <c r="BJ165" s="515"/>
      <c r="BK165" s="515"/>
      <c r="BL165" s="515"/>
      <c r="BM165" s="515"/>
      <c r="BN165" s="515"/>
      <c r="BO165" s="516"/>
    </row>
    <row r="166" spans="1:67" s="517"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9"/>
      <c r="AL166" s="519"/>
      <c r="AM166" s="519"/>
      <c r="AN166" s="519"/>
      <c r="AO166" s="519"/>
      <c r="AP166" s="519"/>
      <c r="AQ166" s="515"/>
      <c r="AR166" s="519"/>
      <c r="AS166" s="515"/>
      <c r="AT166" s="515"/>
      <c r="AU166" s="515"/>
      <c r="AV166" s="515"/>
      <c r="AW166" s="515"/>
      <c r="AX166" s="515"/>
      <c r="AY166" s="515"/>
      <c r="AZ166" s="515"/>
      <c r="BA166" s="515"/>
      <c r="BB166" s="515"/>
      <c r="BC166" s="643"/>
      <c r="BD166" s="515"/>
      <c r="BE166" s="515"/>
      <c r="BF166" s="515"/>
      <c r="BG166" s="515"/>
      <c r="BH166" s="631"/>
      <c r="BI166" s="515"/>
      <c r="BJ166" s="515"/>
      <c r="BK166" s="515"/>
      <c r="BL166" s="515"/>
      <c r="BM166" s="515"/>
      <c r="BN166" s="515"/>
      <c r="BO166" s="516"/>
    </row>
    <row r="167" spans="1:67" s="517"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9"/>
      <c r="AL167" s="519"/>
      <c r="AM167" s="519"/>
      <c r="AN167" s="519"/>
      <c r="AO167" s="519"/>
      <c r="AP167" s="519"/>
      <c r="AQ167" s="515"/>
      <c r="AR167" s="519"/>
      <c r="AS167" s="515"/>
      <c r="AT167" s="515"/>
      <c r="AU167" s="515"/>
      <c r="AV167" s="515"/>
      <c r="AW167" s="515"/>
      <c r="AX167" s="515"/>
      <c r="AY167" s="515"/>
      <c r="AZ167" s="515"/>
      <c r="BA167" s="515"/>
      <c r="BB167" s="515"/>
      <c r="BC167" s="643"/>
      <c r="BD167" s="515"/>
      <c r="BE167" s="515"/>
      <c r="BF167" s="515"/>
      <c r="BG167" s="515"/>
      <c r="BH167" s="631"/>
      <c r="BI167" s="515"/>
      <c r="BJ167" s="515"/>
      <c r="BK167" s="515"/>
      <c r="BL167" s="515"/>
      <c r="BM167" s="515"/>
      <c r="BN167" s="515"/>
      <c r="BO167" s="516"/>
    </row>
    <row r="168" spans="1:67" s="517"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9"/>
      <c r="AL168" s="519"/>
      <c r="AM168" s="519"/>
      <c r="AN168" s="519"/>
      <c r="AO168" s="519"/>
      <c r="AP168" s="519"/>
      <c r="AQ168" s="515"/>
      <c r="AR168" s="519"/>
      <c r="AS168" s="515"/>
      <c r="AT168" s="515"/>
      <c r="AU168" s="515"/>
      <c r="AV168" s="515"/>
      <c r="AW168" s="515"/>
      <c r="AX168" s="515"/>
      <c r="AY168" s="515"/>
      <c r="AZ168" s="515"/>
      <c r="BA168" s="515"/>
      <c r="BB168" s="515"/>
      <c r="BC168" s="643"/>
      <c r="BD168" s="515"/>
      <c r="BE168" s="515"/>
      <c r="BF168" s="515"/>
      <c r="BG168" s="515"/>
      <c r="BH168" s="631"/>
      <c r="BI168" s="515"/>
      <c r="BJ168" s="515"/>
      <c r="BK168" s="515"/>
      <c r="BL168" s="515"/>
      <c r="BM168" s="515"/>
      <c r="BN168" s="515"/>
      <c r="BO168" s="516"/>
    </row>
    <row r="169" spans="1:67" s="517"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9"/>
      <c r="AL169" s="519"/>
      <c r="AM169" s="519"/>
      <c r="AN169" s="519"/>
      <c r="AO169" s="519"/>
      <c r="AP169" s="519"/>
      <c r="AQ169" s="515"/>
      <c r="AR169" s="519"/>
      <c r="AS169" s="515"/>
      <c r="AT169" s="515"/>
      <c r="AU169" s="515"/>
      <c r="AV169" s="515"/>
      <c r="AW169" s="515"/>
      <c r="AX169" s="515"/>
      <c r="AY169" s="515"/>
      <c r="AZ169" s="515"/>
      <c r="BA169" s="515"/>
      <c r="BB169" s="515"/>
      <c r="BC169" s="643"/>
      <c r="BD169" s="515"/>
      <c r="BE169" s="515"/>
      <c r="BF169" s="515"/>
      <c r="BG169" s="515"/>
      <c r="BH169" s="631"/>
      <c r="BI169" s="515"/>
      <c r="BJ169" s="515"/>
      <c r="BK169" s="515"/>
      <c r="BL169" s="515"/>
      <c r="BM169" s="515"/>
      <c r="BN169" s="515"/>
      <c r="BO169" s="516"/>
    </row>
    <row r="170" spans="1:67" s="517"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9"/>
      <c r="AL170" s="519"/>
      <c r="AM170" s="519"/>
      <c r="AN170" s="519"/>
      <c r="AO170" s="519"/>
      <c r="AP170" s="519"/>
      <c r="AQ170" s="515"/>
      <c r="AR170" s="519"/>
      <c r="AS170" s="515"/>
      <c r="AT170" s="515"/>
      <c r="AU170" s="515"/>
      <c r="AV170" s="515"/>
      <c r="AW170" s="515"/>
      <c r="AX170" s="515"/>
      <c r="AY170" s="515"/>
      <c r="AZ170" s="515"/>
      <c r="BA170" s="515"/>
      <c r="BB170" s="515"/>
      <c r="BC170" s="643"/>
      <c r="BD170" s="515"/>
      <c r="BE170" s="515"/>
      <c r="BF170" s="515"/>
      <c r="BG170" s="515"/>
      <c r="BH170" s="631"/>
      <c r="BI170" s="515"/>
      <c r="BJ170" s="515"/>
      <c r="BK170" s="515"/>
      <c r="BL170" s="515"/>
      <c r="BM170" s="515"/>
      <c r="BN170" s="515"/>
      <c r="BO170" s="516"/>
    </row>
    <row r="171" spans="1:67" s="517"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9"/>
      <c r="AL171" s="519"/>
      <c r="AM171" s="519"/>
      <c r="AN171" s="519"/>
      <c r="AO171" s="519"/>
      <c r="AP171" s="519"/>
      <c r="AQ171" s="515"/>
      <c r="AR171" s="519"/>
      <c r="AS171" s="515"/>
      <c r="AT171" s="515"/>
      <c r="AU171" s="515"/>
      <c r="AV171" s="515"/>
      <c r="AW171" s="515"/>
      <c r="AX171" s="515"/>
      <c r="AY171" s="515"/>
      <c r="AZ171" s="515"/>
      <c r="BA171" s="515"/>
      <c r="BB171" s="515"/>
      <c r="BC171" s="643"/>
      <c r="BD171" s="515"/>
      <c r="BE171" s="515"/>
      <c r="BF171" s="515"/>
      <c r="BG171" s="515"/>
      <c r="BH171" s="631"/>
      <c r="BI171" s="515"/>
      <c r="BJ171" s="515"/>
      <c r="BK171" s="515"/>
      <c r="BL171" s="515"/>
      <c r="BM171" s="515"/>
      <c r="BN171" s="515"/>
      <c r="BO171" s="516"/>
    </row>
    <row r="172" spans="1:67" s="517"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9"/>
      <c r="AL172" s="519"/>
      <c r="AM172" s="519"/>
      <c r="AN172" s="519"/>
      <c r="AO172" s="519"/>
      <c r="AP172" s="519"/>
      <c r="AQ172" s="515"/>
      <c r="AR172" s="519"/>
      <c r="AS172" s="515"/>
      <c r="AT172" s="515"/>
      <c r="AU172" s="515"/>
      <c r="AV172" s="515"/>
      <c r="AW172" s="515"/>
      <c r="AX172" s="515"/>
      <c r="AY172" s="515"/>
      <c r="AZ172" s="515"/>
      <c r="BA172" s="515"/>
      <c r="BB172" s="515"/>
      <c r="BC172" s="643"/>
      <c r="BD172" s="515"/>
      <c r="BE172" s="515"/>
      <c r="BF172" s="515"/>
      <c r="BG172" s="515"/>
      <c r="BH172" s="631"/>
      <c r="BI172" s="515"/>
      <c r="BJ172" s="515"/>
      <c r="BK172" s="515"/>
      <c r="BL172" s="515"/>
      <c r="BM172" s="515"/>
      <c r="BN172" s="515"/>
      <c r="BO172" s="516"/>
    </row>
    <row r="173" spans="1:67" s="517"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9"/>
      <c r="AL173" s="519"/>
      <c r="AM173" s="519"/>
      <c r="AN173" s="519"/>
      <c r="AO173" s="519"/>
      <c r="AP173" s="519"/>
      <c r="AQ173" s="515"/>
      <c r="AR173" s="519"/>
      <c r="AS173" s="515"/>
      <c r="AT173" s="515"/>
      <c r="AU173" s="515"/>
      <c r="AV173" s="515"/>
      <c r="AW173" s="515"/>
      <c r="AX173" s="515"/>
      <c r="AY173" s="515"/>
      <c r="AZ173" s="515"/>
      <c r="BA173" s="515"/>
      <c r="BB173" s="515"/>
      <c r="BC173" s="643"/>
      <c r="BD173" s="515"/>
      <c r="BE173" s="515"/>
      <c r="BF173" s="515"/>
      <c r="BG173" s="515"/>
      <c r="BH173" s="631"/>
      <c r="BI173" s="515"/>
      <c r="BJ173" s="515"/>
      <c r="BK173" s="515"/>
      <c r="BL173" s="515"/>
      <c r="BM173" s="515"/>
      <c r="BN173" s="515"/>
      <c r="BO173" s="516"/>
    </row>
    <row r="174" spans="1:67" s="517"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9"/>
      <c r="AL174" s="519"/>
      <c r="AM174" s="519"/>
      <c r="AN174" s="519"/>
      <c r="AO174" s="519"/>
      <c r="AP174" s="519"/>
      <c r="AQ174" s="515"/>
      <c r="AR174" s="519"/>
      <c r="AS174" s="515"/>
      <c r="AT174" s="515"/>
      <c r="AU174" s="515"/>
      <c r="AV174" s="515"/>
      <c r="AW174" s="515"/>
      <c r="AX174" s="515"/>
      <c r="AY174" s="515"/>
      <c r="AZ174" s="515"/>
      <c r="BA174" s="515"/>
      <c r="BB174" s="515"/>
      <c r="BC174" s="643"/>
      <c r="BD174" s="515"/>
      <c r="BE174" s="515"/>
      <c r="BF174" s="515"/>
      <c r="BG174" s="515"/>
      <c r="BH174" s="631"/>
      <c r="BI174" s="515"/>
      <c r="BJ174" s="515"/>
      <c r="BK174" s="515"/>
      <c r="BL174" s="515"/>
      <c r="BM174" s="515"/>
      <c r="BN174" s="515"/>
      <c r="BO174" s="516"/>
    </row>
    <row r="175" spans="1:67" s="517"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9"/>
      <c r="AL175" s="519"/>
      <c r="AM175" s="519"/>
      <c r="AN175" s="519"/>
      <c r="AO175" s="519"/>
      <c r="AP175" s="519"/>
      <c r="AQ175" s="515"/>
      <c r="AR175" s="519"/>
      <c r="AS175" s="515"/>
      <c r="AT175" s="515"/>
      <c r="AU175" s="515"/>
      <c r="AV175" s="515"/>
      <c r="AW175" s="515"/>
      <c r="AX175" s="515"/>
      <c r="AY175" s="515"/>
      <c r="AZ175" s="515"/>
      <c r="BA175" s="515"/>
      <c r="BB175" s="515"/>
      <c r="BC175" s="643"/>
      <c r="BD175" s="515"/>
      <c r="BE175" s="515"/>
      <c r="BF175" s="515"/>
      <c r="BG175" s="515"/>
      <c r="BH175" s="631"/>
      <c r="BI175" s="515"/>
      <c r="BJ175" s="515"/>
      <c r="BK175" s="515"/>
      <c r="BL175" s="515"/>
      <c r="BM175" s="515"/>
      <c r="BN175" s="515"/>
      <c r="BO175" s="516"/>
    </row>
    <row r="176" spans="1:67" s="517"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9"/>
      <c r="AL176" s="519"/>
      <c r="AM176" s="519"/>
      <c r="AN176" s="519"/>
      <c r="AO176" s="519"/>
      <c r="AP176" s="519"/>
      <c r="AQ176" s="515"/>
      <c r="AR176" s="519"/>
      <c r="AS176" s="515"/>
      <c r="AT176" s="515"/>
      <c r="AU176" s="515"/>
      <c r="AV176" s="515"/>
      <c r="AW176" s="515"/>
      <c r="AX176" s="515"/>
      <c r="AY176" s="515"/>
      <c r="AZ176" s="515"/>
      <c r="BA176" s="515"/>
      <c r="BB176" s="515"/>
      <c r="BC176" s="643"/>
      <c r="BD176" s="515"/>
      <c r="BE176" s="515"/>
      <c r="BF176" s="515"/>
      <c r="BG176" s="515"/>
      <c r="BH176" s="631"/>
      <c r="BI176" s="515"/>
      <c r="BJ176" s="515"/>
      <c r="BK176" s="515"/>
      <c r="BL176" s="515"/>
      <c r="BM176" s="515"/>
      <c r="BN176" s="515"/>
      <c r="BO176" s="516"/>
    </row>
    <row r="177" spans="1:67" s="517"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9"/>
      <c r="AL177" s="519"/>
      <c r="AM177" s="519"/>
      <c r="AN177" s="519"/>
      <c r="AO177" s="519"/>
      <c r="AP177" s="519"/>
      <c r="AQ177" s="515"/>
      <c r="AR177" s="519"/>
      <c r="AS177" s="515"/>
      <c r="AT177" s="515"/>
      <c r="AU177" s="515"/>
      <c r="AV177" s="515"/>
      <c r="AW177" s="515"/>
      <c r="AX177" s="515"/>
      <c r="AY177" s="515"/>
      <c r="AZ177" s="515"/>
      <c r="BA177" s="515"/>
      <c r="BB177" s="515"/>
      <c r="BC177" s="643"/>
      <c r="BD177" s="515"/>
      <c r="BE177" s="515"/>
      <c r="BF177" s="515"/>
      <c r="BG177" s="515"/>
      <c r="BH177" s="631"/>
      <c r="BI177" s="515"/>
      <c r="BJ177" s="515"/>
      <c r="BK177" s="515"/>
      <c r="BL177" s="515"/>
      <c r="BM177" s="515"/>
      <c r="BN177" s="515"/>
      <c r="BO177" s="516"/>
    </row>
    <row r="178" spans="1:67" s="517"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9"/>
      <c r="AL178" s="519"/>
      <c r="AM178" s="519"/>
      <c r="AN178" s="519"/>
      <c r="AO178" s="519"/>
      <c r="AP178" s="519"/>
      <c r="AQ178" s="515"/>
      <c r="AR178" s="519"/>
      <c r="AS178" s="515"/>
      <c r="AT178" s="515"/>
      <c r="AU178" s="515"/>
      <c r="AV178" s="515"/>
      <c r="AW178" s="515"/>
      <c r="AX178" s="515"/>
      <c r="AY178" s="515"/>
      <c r="AZ178" s="515"/>
      <c r="BA178" s="515"/>
      <c r="BB178" s="515"/>
      <c r="BC178" s="643"/>
      <c r="BD178" s="515"/>
      <c r="BE178" s="515"/>
      <c r="BF178" s="515"/>
      <c r="BG178" s="515"/>
      <c r="BH178" s="631"/>
      <c r="BI178" s="515"/>
      <c r="BJ178" s="515"/>
      <c r="BK178" s="515"/>
      <c r="BL178" s="515"/>
      <c r="BM178" s="515"/>
      <c r="BN178" s="515"/>
      <c r="BO178" s="516"/>
    </row>
    <row r="179" spans="1:67" s="517"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9"/>
      <c r="AL179" s="519"/>
      <c r="AM179" s="519"/>
      <c r="AN179" s="519"/>
      <c r="AO179" s="519"/>
      <c r="AP179" s="519"/>
      <c r="AQ179" s="515"/>
      <c r="AR179" s="519"/>
      <c r="AS179" s="515"/>
      <c r="AT179" s="515"/>
      <c r="AU179" s="515"/>
      <c r="AV179" s="515"/>
      <c r="AW179" s="515"/>
      <c r="AX179" s="515"/>
      <c r="AY179" s="515"/>
      <c r="AZ179" s="515"/>
      <c r="BA179" s="515"/>
      <c r="BB179" s="515"/>
      <c r="BC179" s="643"/>
      <c r="BD179" s="515"/>
      <c r="BE179" s="515"/>
      <c r="BF179" s="515"/>
      <c r="BG179" s="515"/>
      <c r="BH179" s="631"/>
      <c r="BI179" s="515"/>
      <c r="BJ179" s="515"/>
      <c r="BK179" s="515"/>
      <c r="BL179" s="515"/>
      <c r="BM179" s="515"/>
      <c r="BN179" s="515"/>
      <c r="BO179" s="516"/>
    </row>
    <row r="180" spans="1:67" s="517"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9"/>
      <c r="AL180" s="519"/>
      <c r="AM180" s="519"/>
      <c r="AN180" s="519"/>
      <c r="AO180" s="519"/>
      <c r="AP180" s="519"/>
      <c r="AQ180" s="515"/>
      <c r="AR180" s="519"/>
      <c r="AS180" s="515"/>
      <c r="AT180" s="515"/>
      <c r="AU180" s="515"/>
      <c r="AV180" s="515"/>
      <c r="AW180" s="515"/>
      <c r="AX180" s="515"/>
      <c r="AY180" s="515"/>
      <c r="AZ180" s="515"/>
      <c r="BA180" s="515"/>
      <c r="BB180" s="515"/>
      <c r="BC180" s="643"/>
      <c r="BD180" s="515"/>
      <c r="BE180" s="515"/>
      <c r="BF180" s="515"/>
      <c r="BG180" s="515"/>
      <c r="BH180" s="631"/>
      <c r="BI180" s="515"/>
      <c r="BJ180" s="515"/>
      <c r="BK180" s="515"/>
      <c r="BL180" s="515"/>
      <c r="BM180" s="515"/>
      <c r="BN180" s="515"/>
      <c r="BO180" s="516"/>
    </row>
    <row r="181" spans="1:67" s="517"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9"/>
      <c r="AL181" s="519"/>
      <c r="AM181" s="519"/>
      <c r="AN181" s="519"/>
      <c r="AO181" s="519"/>
      <c r="AP181" s="519"/>
      <c r="AQ181" s="515"/>
      <c r="AR181" s="519"/>
      <c r="AS181" s="515"/>
      <c r="AT181" s="515"/>
      <c r="AU181" s="515"/>
      <c r="AV181" s="515"/>
      <c r="AW181" s="515"/>
      <c r="AX181" s="515"/>
      <c r="AY181" s="515"/>
      <c r="AZ181" s="515"/>
      <c r="BA181" s="515"/>
      <c r="BB181" s="515"/>
      <c r="BC181" s="643"/>
      <c r="BD181" s="515"/>
      <c r="BE181" s="515"/>
      <c r="BF181" s="515"/>
      <c r="BG181" s="515"/>
      <c r="BH181" s="631"/>
      <c r="BI181" s="515"/>
      <c r="BJ181" s="515"/>
      <c r="BK181" s="515"/>
      <c r="BL181" s="515"/>
      <c r="BM181" s="515"/>
      <c r="BN181" s="515"/>
      <c r="BO181" s="516"/>
    </row>
    <row r="182" spans="1:67" s="517"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9"/>
      <c r="AL182" s="519"/>
      <c r="AM182" s="519"/>
      <c r="AN182" s="519"/>
      <c r="AO182" s="519"/>
      <c r="AP182" s="519"/>
      <c r="AQ182" s="515"/>
      <c r="AR182" s="519"/>
      <c r="AS182" s="515"/>
      <c r="AT182" s="515"/>
      <c r="AU182" s="515"/>
      <c r="AV182" s="515"/>
      <c r="AW182" s="515"/>
      <c r="AX182" s="515"/>
      <c r="AY182" s="515"/>
      <c r="AZ182" s="515"/>
      <c r="BA182" s="515"/>
      <c r="BB182" s="515"/>
      <c r="BC182" s="643"/>
      <c r="BD182" s="515"/>
      <c r="BE182" s="515"/>
      <c r="BF182" s="515"/>
      <c r="BG182" s="515"/>
      <c r="BH182" s="631"/>
      <c r="BI182" s="515"/>
      <c r="BJ182" s="515"/>
      <c r="BK182" s="515"/>
      <c r="BL182" s="515"/>
      <c r="BM182" s="515"/>
      <c r="BN182" s="515"/>
      <c r="BO182" s="516"/>
    </row>
    <row r="183" spans="1:67" s="517"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9"/>
      <c r="AL183" s="519"/>
      <c r="AM183" s="519"/>
      <c r="AN183" s="519"/>
      <c r="AO183" s="519"/>
      <c r="AP183" s="519"/>
      <c r="AQ183" s="515"/>
      <c r="AR183" s="519"/>
      <c r="AS183" s="515"/>
      <c r="AT183" s="515"/>
      <c r="AU183" s="515"/>
      <c r="AV183" s="515"/>
      <c r="AW183" s="515"/>
      <c r="AX183" s="515"/>
      <c r="AY183" s="515"/>
      <c r="AZ183" s="515"/>
      <c r="BA183" s="515"/>
      <c r="BB183" s="515"/>
      <c r="BC183" s="643"/>
      <c r="BD183" s="515"/>
      <c r="BE183" s="515"/>
      <c r="BF183" s="515"/>
      <c r="BG183" s="515"/>
      <c r="BH183" s="631"/>
      <c r="BI183" s="515"/>
      <c r="BJ183" s="515"/>
      <c r="BK183" s="515"/>
      <c r="BL183" s="515"/>
      <c r="BM183" s="515"/>
      <c r="BN183" s="515"/>
      <c r="BO183" s="516"/>
    </row>
    <row r="184" spans="1:67" s="517"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9"/>
      <c r="AL184" s="519"/>
      <c r="AM184" s="519"/>
      <c r="AN184" s="519"/>
      <c r="AO184" s="519"/>
      <c r="AP184" s="519"/>
      <c r="AQ184" s="515"/>
      <c r="AR184" s="519"/>
      <c r="AS184" s="515"/>
      <c r="AT184" s="515"/>
      <c r="AU184" s="515"/>
      <c r="AV184" s="515"/>
      <c r="AW184" s="515"/>
      <c r="AX184" s="515"/>
      <c r="AY184" s="515"/>
      <c r="AZ184" s="515"/>
      <c r="BA184" s="515"/>
      <c r="BB184" s="515"/>
      <c r="BC184" s="643"/>
      <c r="BD184" s="515"/>
      <c r="BE184" s="515"/>
      <c r="BF184" s="515"/>
      <c r="BG184" s="515"/>
      <c r="BH184" s="631"/>
      <c r="BI184" s="515"/>
      <c r="BJ184" s="515"/>
      <c r="BK184" s="515"/>
      <c r="BL184" s="515"/>
      <c r="BM184" s="515"/>
      <c r="BN184" s="515"/>
      <c r="BO184" s="516"/>
    </row>
    <row r="185" spans="1:67" s="517"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9"/>
      <c r="AL185" s="519"/>
      <c r="AM185" s="519"/>
      <c r="AN185" s="519"/>
      <c r="AO185" s="519"/>
      <c r="AP185" s="519"/>
      <c r="AQ185" s="515"/>
      <c r="AR185" s="519"/>
      <c r="AS185" s="515"/>
      <c r="AT185" s="515"/>
      <c r="AU185" s="515"/>
      <c r="AV185" s="515"/>
      <c r="AW185" s="515"/>
      <c r="AX185" s="515"/>
      <c r="AY185" s="515"/>
      <c r="AZ185" s="515"/>
      <c r="BA185" s="515"/>
      <c r="BB185" s="515"/>
      <c r="BC185" s="643"/>
      <c r="BD185" s="515"/>
      <c r="BE185" s="515"/>
      <c r="BF185" s="515"/>
      <c r="BG185" s="515"/>
      <c r="BH185" s="631"/>
      <c r="BI185" s="515"/>
      <c r="BJ185" s="515"/>
      <c r="BK185" s="515"/>
      <c r="BL185" s="515"/>
      <c r="BM185" s="515"/>
      <c r="BN185" s="515"/>
      <c r="BO185" s="516"/>
    </row>
    <row r="186" spans="1:67" s="517"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9"/>
      <c r="AL186" s="519"/>
      <c r="AM186" s="519"/>
      <c r="AN186" s="519"/>
      <c r="AO186" s="519"/>
      <c r="AP186" s="519"/>
      <c r="AQ186" s="515"/>
      <c r="AR186" s="519"/>
      <c r="AS186" s="515"/>
      <c r="AT186" s="515"/>
      <c r="AU186" s="515"/>
      <c r="AV186" s="515"/>
      <c r="AW186" s="515"/>
      <c r="AX186" s="515"/>
      <c r="AY186" s="515"/>
      <c r="AZ186" s="515"/>
      <c r="BA186" s="515"/>
      <c r="BB186" s="515"/>
      <c r="BC186" s="643"/>
      <c r="BD186" s="515"/>
      <c r="BE186" s="515"/>
      <c r="BF186" s="515"/>
      <c r="BG186" s="515"/>
      <c r="BH186" s="631"/>
      <c r="BI186" s="515"/>
      <c r="BJ186" s="515"/>
      <c r="BK186" s="515"/>
      <c r="BL186" s="515"/>
      <c r="BM186" s="515"/>
      <c r="BN186" s="515"/>
      <c r="BO186" s="516"/>
    </row>
    <row r="187" spans="1:67" s="517"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9"/>
      <c r="AL187" s="519"/>
      <c r="AM187" s="519"/>
      <c r="AN187" s="519"/>
      <c r="AO187" s="519"/>
      <c r="AP187" s="519"/>
      <c r="AQ187" s="515"/>
      <c r="AR187" s="519"/>
      <c r="AS187" s="515"/>
      <c r="AT187" s="515"/>
      <c r="AU187" s="515"/>
      <c r="AV187" s="515"/>
      <c r="AW187" s="515"/>
      <c r="AX187" s="515"/>
      <c r="AY187" s="515"/>
      <c r="AZ187" s="515"/>
      <c r="BA187" s="515"/>
      <c r="BB187" s="515"/>
      <c r="BC187" s="643"/>
      <c r="BD187" s="515"/>
      <c r="BE187" s="515"/>
      <c r="BF187" s="515"/>
      <c r="BG187" s="515"/>
      <c r="BH187" s="631"/>
      <c r="BI187" s="515"/>
      <c r="BJ187" s="515"/>
      <c r="BK187" s="515"/>
      <c r="BL187" s="515"/>
      <c r="BM187" s="515"/>
      <c r="BN187" s="515"/>
      <c r="BO187" s="516"/>
    </row>
    <row r="188" spans="1:67" s="517"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9"/>
      <c r="AL188" s="519"/>
      <c r="AM188" s="519"/>
      <c r="AN188" s="519"/>
      <c r="AO188" s="519"/>
      <c r="AP188" s="519"/>
      <c r="AQ188" s="515"/>
      <c r="AR188" s="519"/>
      <c r="AS188" s="515"/>
      <c r="AT188" s="515"/>
      <c r="AU188" s="515"/>
      <c r="AV188" s="515"/>
      <c r="AW188" s="515"/>
      <c r="AX188" s="515"/>
      <c r="AY188" s="515"/>
      <c r="AZ188" s="515"/>
      <c r="BA188" s="515"/>
      <c r="BB188" s="515"/>
      <c r="BC188" s="643"/>
      <c r="BD188" s="515"/>
      <c r="BE188" s="515"/>
      <c r="BF188" s="515"/>
      <c r="BG188" s="515"/>
      <c r="BH188" s="631"/>
      <c r="BI188" s="515"/>
      <c r="BJ188" s="515"/>
      <c r="BK188" s="515"/>
      <c r="BL188" s="515"/>
      <c r="BM188" s="515"/>
      <c r="BN188" s="515"/>
      <c r="BO188" s="516"/>
    </row>
    <row r="189" spans="1:67" s="517"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9"/>
      <c r="AL189" s="519"/>
      <c r="AM189" s="519"/>
      <c r="AN189" s="519"/>
      <c r="AO189" s="519"/>
      <c r="AP189" s="519"/>
      <c r="AQ189" s="515"/>
      <c r="AR189" s="519"/>
      <c r="AS189" s="515"/>
      <c r="AT189" s="515"/>
      <c r="AU189" s="515"/>
      <c r="AV189" s="515"/>
      <c r="AW189" s="515"/>
      <c r="AX189" s="515"/>
      <c r="AY189" s="515"/>
      <c r="AZ189" s="515"/>
      <c r="BA189" s="515"/>
      <c r="BB189" s="515"/>
      <c r="BC189" s="643"/>
      <c r="BD189" s="515"/>
      <c r="BE189" s="515"/>
      <c r="BF189" s="515"/>
      <c r="BG189" s="515"/>
      <c r="BH189" s="631"/>
      <c r="BI189" s="515"/>
      <c r="BJ189" s="515"/>
      <c r="BK189" s="515"/>
      <c r="BL189" s="515"/>
      <c r="BM189" s="515"/>
      <c r="BN189" s="515"/>
      <c r="BO189" s="516"/>
    </row>
    <row r="190" spans="1:67" s="517"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9"/>
      <c r="AL190" s="519"/>
      <c r="AM190" s="519"/>
      <c r="AN190" s="519"/>
      <c r="AO190" s="519"/>
      <c r="AP190" s="519"/>
      <c r="AQ190" s="515"/>
      <c r="AR190" s="519"/>
      <c r="AS190" s="515"/>
      <c r="AT190" s="515"/>
      <c r="AU190" s="515"/>
      <c r="AV190" s="515"/>
      <c r="AW190" s="515"/>
      <c r="AX190" s="515"/>
      <c r="AY190" s="515"/>
      <c r="AZ190" s="515"/>
      <c r="BA190" s="515"/>
      <c r="BB190" s="515"/>
      <c r="BC190" s="643"/>
      <c r="BD190" s="515"/>
      <c r="BE190" s="515"/>
      <c r="BF190" s="515"/>
      <c r="BG190" s="515"/>
      <c r="BH190" s="631"/>
      <c r="BI190" s="515"/>
      <c r="BJ190" s="515"/>
      <c r="BK190" s="515"/>
      <c r="BL190" s="515"/>
      <c r="BM190" s="515"/>
      <c r="BN190" s="515"/>
      <c r="BO190" s="516"/>
    </row>
    <row r="191" spans="1:67" s="517"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9"/>
      <c r="AL191" s="519"/>
      <c r="AM191" s="519"/>
      <c r="AN191" s="519"/>
      <c r="AO191" s="519"/>
      <c r="AP191" s="519"/>
      <c r="AQ191" s="515"/>
      <c r="AR191" s="519"/>
      <c r="AS191" s="515"/>
      <c r="AT191" s="515"/>
      <c r="AU191" s="515"/>
      <c r="AV191" s="515"/>
      <c r="AW191" s="515"/>
      <c r="AX191" s="515"/>
      <c r="AY191" s="515"/>
      <c r="AZ191" s="515"/>
      <c r="BA191" s="515"/>
      <c r="BB191" s="515"/>
      <c r="BC191" s="643"/>
      <c r="BD191" s="515"/>
      <c r="BE191" s="515"/>
      <c r="BF191" s="515"/>
      <c r="BG191" s="515"/>
      <c r="BH191" s="631"/>
      <c r="BI191" s="515"/>
      <c r="BJ191" s="515"/>
      <c r="BK191" s="515"/>
      <c r="BL191" s="515"/>
      <c r="BM191" s="515"/>
      <c r="BN191" s="515"/>
      <c r="BO191" s="516"/>
    </row>
    <row r="192" spans="1:67" s="517"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9"/>
      <c r="AL192" s="519"/>
      <c r="AM192" s="519"/>
      <c r="AN192" s="519"/>
      <c r="AO192" s="519"/>
      <c r="AP192" s="519"/>
      <c r="AQ192" s="515"/>
      <c r="AR192" s="519"/>
      <c r="AS192" s="515"/>
      <c r="AT192" s="515"/>
      <c r="AU192" s="515"/>
      <c r="AV192" s="515"/>
      <c r="AW192" s="515"/>
      <c r="AX192" s="515"/>
      <c r="AY192" s="515"/>
      <c r="AZ192" s="515"/>
      <c r="BA192" s="515"/>
      <c r="BB192" s="515"/>
      <c r="BC192" s="643"/>
      <c r="BD192" s="515"/>
      <c r="BE192" s="515"/>
      <c r="BF192" s="515"/>
      <c r="BG192" s="515"/>
      <c r="BH192" s="631"/>
      <c r="BI192" s="515"/>
      <c r="BJ192" s="515"/>
      <c r="BK192" s="515"/>
      <c r="BL192" s="515"/>
      <c r="BM192" s="515"/>
      <c r="BN192" s="515"/>
      <c r="BO192" s="516"/>
    </row>
    <row r="193" spans="1:67" s="517"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9"/>
      <c r="AL193" s="519"/>
      <c r="AM193" s="519"/>
      <c r="AN193" s="519"/>
      <c r="AO193" s="519"/>
      <c r="AP193" s="519"/>
      <c r="AQ193" s="515"/>
      <c r="AR193" s="519"/>
      <c r="AS193" s="515"/>
      <c r="AT193" s="515"/>
      <c r="AU193" s="515"/>
      <c r="AV193" s="515"/>
      <c r="AW193" s="515"/>
      <c r="AX193" s="515"/>
      <c r="AY193" s="515"/>
      <c r="AZ193" s="515"/>
      <c r="BA193" s="515"/>
      <c r="BB193" s="515"/>
      <c r="BC193" s="643"/>
      <c r="BD193" s="515"/>
      <c r="BE193" s="515"/>
      <c r="BF193" s="515"/>
      <c r="BG193" s="515"/>
      <c r="BH193" s="631"/>
      <c r="BI193" s="515"/>
      <c r="BJ193" s="515"/>
      <c r="BK193" s="515"/>
      <c r="BL193" s="515"/>
      <c r="BM193" s="515"/>
      <c r="BN193" s="515"/>
      <c r="BO193" s="516"/>
    </row>
    <row r="194" spans="1:67" s="517"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9"/>
      <c r="AL194" s="519"/>
      <c r="AM194" s="519"/>
      <c r="AN194" s="519"/>
      <c r="AO194" s="519"/>
      <c r="AP194" s="519"/>
      <c r="AQ194" s="515"/>
      <c r="AR194" s="519"/>
      <c r="AS194" s="515"/>
      <c r="AT194" s="515"/>
      <c r="AU194" s="515"/>
      <c r="AV194" s="515"/>
      <c r="AW194" s="515"/>
      <c r="AX194" s="515"/>
      <c r="AY194" s="515"/>
      <c r="AZ194" s="515"/>
      <c r="BA194" s="515"/>
      <c r="BB194" s="515"/>
      <c r="BC194" s="643"/>
      <c r="BD194" s="515"/>
      <c r="BE194" s="515"/>
      <c r="BF194" s="515"/>
      <c r="BG194" s="515"/>
      <c r="BH194" s="631"/>
      <c r="BI194" s="515"/>
      <c r="BJ194" s="515"/>
      <c r="BK194" s="515"/>
      <c r="BL194" s="515"/>
      <c r="BM194" s="515"/>
      <c r="BN194" s="515"/>
      <c r="BO194" s="516"/>
    </row>
    <row r="195" spans="1:67" s="517"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9"/>
      <c r="AL195" s="519"/>
      <c r="AM195" s="519"/>
      <c r="AN195" s="519"/>
      <c r="AO195" s="519"/>
      <c r="AP195" s="519"/>
      <c r="AQ195" s="515"/>
      <c r="AR195" s="519"/>
      <c r="AS195" s="515"/>
      <c r="AT195" s="515"/>
      <c r="AU195" s="515"/>
      <c r="AV195" s="515"/>
      <c r="AW195" s="515"/>
      <c r="AX195" s="515"/>
      <c r="AY195" s="515"/>
      <c r="AZ195" s="515"/>
      <c r="BA195" s="515"/>
      <c r="BB195" s="515"/>
      <c r="BC195" s="643"/>
      <c r="BD195" s="515"/>
      <c r="BE195" s="515"/>
      <c r="BF195" s="515"/>
      <c r="BG195" s="515"/>
      <c r="BH195" s="631"/>
      <c r="BI195" s="515"/>
      <c r="BJ195" s="515"/>
      <c r="BK195" s="515"/>
      <c r="BL195" s="515"/>
      <c r="BM195" s="515"/>
      <c r="BN195" s="515"/>
      <c r="BO195" s="516"/>
    </row>
    <row r="196" spans="1:67" s="517"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9"/>
      <c r="AL196" s="519"/>
      <c r="AM196" s="519"/>
      <c r="AN196" s="519"/>
      <c r="AO196" s="519"/>
      <c r="AP196" s="519"/>
      <c r="AQ196" s="515"/>
      <c r="AR196" s="519"/>
      <c r="AS196" s="515"/>
      <c r="AT196" s="515"/>
      <c r="AU196" s="515"/>
      <c r="AV196" s="515"/>
      <c r="AW196" s="515"/>
      <c r="AX196" s="515"/>
      <c r="AY196" s="515"/>
      <c r="AZ196" s="515"/>
      <c r="BA196" s="515"/>
      <c r="BB196" s="515"/>
      <c r="BC196" s="643"/>
      <c r="BD196" s="515"/>
      <c r="BE196" s="515"/>
      <c r="BF196" s="515"/>
      <c r="BG196" s="515"/>
      <c r="BH196" s="631"/>
      <c r="BI196" s="515"/>
      <c r="BJ196" s="515"/>
      <c r="BK196" s="515"/>
      <c r="BL196" s="515"/>
      <c r="BM196" s="515"/>
      <c r="BN196" s="515"/>
      <c r="BO196" s="516"/>
    </row>
    <row r="197" spans="1:67" s="517"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9"/>
      <c r="AL197" s="519"/>
      <c r="AM197" s="519"/>
      <c r="AN197" s="519"/>
      <c r="AO197" s="519"/>
      <c r="AP197" s="519"/>
      <c r="AQ197" s="515"/>
      <c r="AR197" s="519"/>
      <c r="AS197" s="515"/>
      <c r="AT197" s="515"/>
      <c r="AU197" s="515"/>
      <c r="AV197" s="515"/>
      <c r="AW197" s="515"/>
      <c r="AX197" s="515"/>
      <c r="AY197" s="515"/>
      <c r="AZ197" s="515"/>
      <c r="BA197" s="515"/>
      <c r="BB197" s="515"/>
      <c r="BC197" s="643"/>
      <c r="BD197" s="515"/>
      <c r="BE197" s="515"/>
      <c r="BF197" s="515"/>
      <c r="BG197" s="515"/>
      <c r="BH197" s="631"/>
      <c r="BI197" s="515"/>
      <c r="BJ197" s="515"/>
      <c r="BK197" s="515"/>
      <c r="BL197" s="515"/>
      <c r="BM197" s="515"/>
      <c r="BN197" s="515"/>
      <c r="BO197" s="516"/>
    </row>
    <row r="198" spans="1:67" s="517"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9"/>
      <c r="AL198" s="519"/>
      <c r="AM198" s="519"/>
      <c r="AN198" s="519"/>
      <c r="AO198" s="519"/>
      <c r="AP198" s="519"/>
      <c r="AQ198" s="515"/>
      <c r="AR198" s="519"/>
      <c r="AS198" s="515"/>
      <c r="AT198" s="515"/>
      <c r="AU198" s="515"/>
      <c r="AV198" s="515"/>
      <c r="AW198" s="515"/>
      <c r="AX198" s="515"/>
      <c r="AY198" s="515"/>
      <c r="AZ198" s="515"/>
      <c r="BA198" s="515"/>
      <c r="BB198" s="515"/>
      <c r="BC198" s="643"/>
      <c r="BD198" s="515"/>
      <c r="BE198" s="515"/>
      <c r="BF198" s="515"/>
      <c r="BG198" s="515"/>
      <c r="BH198" s="631"/>
      <c r="BI198" s="515"/>
      <c r="BJ198" s="515"/>
      <c r="BK198" s="515"/>
      <c r="BL198" s="515"/>
      <c r="BM198" s="515"/>
      <c r="BN198" s="515"/>
      <c r="BO198" s="516"/>
    </row>
    <row r="199" spans="1:67" s="517"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9"/>
      <c r="AL199" s="519"/>
      <c r="AM199" s="519"/>
      <c r="AN199" s="519"/>
      <c r="AO199" s="519"/>
      <c r="AP199" s="519"/>
      <c r="AQ199" s="515"/>
      <c r="AR199" s="519"/>
      <c r="AS199" s="515"/>
      <c r="AT199" s="515"/>
      <c r="AU199" s="515"/>
      <c r="AV199" s="515"/>
      <c r="AW199" s="515"/>
      <c r="AX199" s="515"/>
      <c r="AY199" s="515"/>
      <c r="AZ199" s="515"/>
      <c r="BA199" s="515"/>
      <c r="BB199" s="515"/>
      <c r="BC199" s="643"/>
      <c r="BD199" s="515"/>
      <c r="BE199" s="515"/>
      <c r="BF199" s="515"/>
      <c r="BG199" s="515"/>
      <c r="BH199" s="631"/>
      <c r="BI199" s="515"/>
      <c r="BJ199" s="515"/>
      <c r="BK199" s="515"/>
      <c r="BL199" s="515"/>
      <c r="BM199" s="515"/>
      <c r="BN199" s="515"/>
      <c r="BO199" s="516"/>
    </row>
    <row r="200" spans="1:67" s="517"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9"/>
      <c r="AL200" s="519"/>
      <c r="AM200" s="519"/>
      <c r="AN200" s="519"/>
      <c r="AO200" s="519"/>
      <c r="AP200" s="519"/>
      <c r="AQ200" s="515"/>
      <c r="AR200" s="519"/>
      <c r="AS200" s="515"/>
      <c r="AT200" s="515"/>
      <c r="AU200" s="515"/>
      <c r="AV200" s="515"/>
      <c r="AW200" s="515"/>
      <c r="AX200" s="515"/>
      <c r="AY200" s="515"/>
      <c r="AZ200" s="515"/>
      <c r="BA200" s="515"/>
      <c r="BB200" s="515"/>
      <c r="BC200" s="643"/>
      <c r="BD200" s="515"/>
      <c r="BE200" s="515"/>
      <c r="BF200" s="515"/>
      <c r="BG200" s="515"/>
      <c r="BH200" s="631"/>
      <c r="BI200" s="515"/>
      <c r="BJ200" s="515"/>
      <c r="BK200" s="515"/>
      <c r="BL200" s="515"/>
      <c r="BM200" s="515"/>
      <c r="BN200" s="515"/>
      <c r="BO200" s="516"/>
    </row>
    <row r="201" spans="1:67" s="517"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9"/>
      <c r="AL201" s="519"/>
      <c r="AM201" s="519"/>
      <c r="AN201" s="519"/>
      <c r="AO201" s="519"/>
      <c r="AP201" s="519"/>
      <c r="AQ201" s="515"/>
      <c r="AR201" s="519"/>
      <c r="AS201" s="515"/>
      <c r="AT201" s="515"/>
      <c r="AU201" s="515"/>
      <c r="AV201" s="515"/>
      <c r="AW201" s="515"/>
      <c r="AX201" s="515"/>
      <c r="AY201" s="515"/>
      <c r="AZ201" s="515"/>
      <c r="BA201" s="515"/>
      <c r="BB201" s="515"/>
      <c r="BC201" s="643"/>
      <c r="BD201" s="515"/>
      <c r="BE201" s="515"/>
      <c r="BF201" s="515"/>
      <c r="BG201" s="515"/>
      <c r="BH201" s="631"/>
      <c r="BI201" s="515"/>
      <c r="BJ201" s="515"/>
      <c r="BK201" s="515"/>
      <c r="BL201" s="515"/>
      <c r="BM201" s="515"/>
      <c r="BN201" s="515"/>
      <c r="BO201" s="516"/>
    </row>
    <row r="202" spans="1:67" s="517"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9"/>
      <c r="AL202" s="519"/>
      <c r="AM202" s="519"/>
      <c r="AN202" s="519"/>
      <c r="AO202" s="519"/>
      <c r="AP202" s="519"/>
      <c r="AQ202" s="515"/>
      <c r="AR202" s="519"/>
      <c r="AS202" s="515"/>
      <c r="AT202" s="515"/>
      <c r="AU202" s="515"/>
      <c r="AV202" s="515"/>
      <c r="AW202" s="515"/>
      <c r="AX202" s="515"/>
      <c r="AY202" s="515"/>
      <c r="AZ202" s="515"/>
      <c r="BA202" s="515"/>
      <c r="BB202" s="515"/>
      <c r="BC202" s="643"/>
      <c r="BD202" s="515"/>
      <c r="BE202" s="515"/>
      <c r="BF202" s="515"/>
      <c r="BG202" s="515"/>
      <c r="BH202" s="631"/>
      <c r="BI202" s="515"/>
      <c r="BJ202" s="515"/>
      <c r="BK202" s="515"/>
      <c r="BL202" s="515"/>
      <c r="BM202" s="515"/>
      <c r="BN202" s="515"/>
      <c r="BO202" s="516"/>
    </row>
    <row r="203" spans="1:67" s="517"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9"/>
      <c r="AL203" s="519"/>
      <c r="AM203" s="519"/>
      <c r="AN203" s="519"/>
      <c r="AO203" s="519"/>
      <c r="AP203" s="519"/>
      <c r="AQ203" s="515"/>
      <c r="AR203" s="519"/>
      <c r="AS203" s="515"/>
      <c r="AT203" s="515"/>
      <c r="AU203" s="515"/>
      <c r="AV203" s="515"/>
      <c r="AW203" s="515"/>
      <c r="AX203" s="515"/>
      <c r="AY203" s="515"/>
      <c r="AZ203" s="515"/>
      <c r="BA203" s="515"/>
      <c r="BB203" s="515"/>
      <c r="BC203" s="643"/>
      <c r="BD203" s="515"/>
      <c r="BE203" s="515"/>
      <c r="BF203" s="515"/>
      <c r="BG203" s="515"/>
      <c r="BH203" s="631"/>
      <c r="BI203" s="515"/>
      <c r="BJ203" s="515"/>
      <c r="BK203" s="515"/>
      <c r="BL203" s="515"/>
      <c r="BM203" s="515"/>
      <c r="BN203" s="515"/>
      <c r="BO203" s="516"/>
    </row>
    <row r="204" spans="1:67" s="517"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9"/>
      <c r="AL204" s="519"/>
      <c r="AM204" s="519"/>
      <c r="AN204" s="519"/>
      <c r="AO204" s="519"/>
      <c r="AP204" s="519"/>
      <c r="AQ204" s="515"/>
      <c r="AR204" s="519"/>
      <c r="AS204" s="515"/>
      <c r="AT204" s="515"/>
      <c r="AU204" s="515"/>
      <c r="AV204" s="515"/>
      <c r="AW204" s="515"/>
      <c r="AX204" s="515"/>
      <c r="AY204" s="515"/>
      <c r="AZ204" s="515"/>
      <c r="BA204" s="515"/>
      <c r="BB204" s="515"/>
      <c r="BC204" s="643"/>
      <c r="BD204" s="515"/>
      <c r="BE204" s="515"/>
      <c r="BF204" s="515"/>
      <c r="BG204" s="515"/>
      <c r="BH204" s="631"/>
      <c r="BI204" s="515"/>
      <c r="BJ204" s="515"/>
      <c r="BK204" s="515"/>
      <c r="BL204" s="515"/>
      <c r="BM204" s="515"/>
      <c r="BN204" s="515"/>
      <c r="BO204" s="516"/>
    </row>
    <row r="205" spans="1:67" s="517"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9"/>
      <c r="AL205" s="519"/>
      <c r="AM205" s="519"/>
      <c r="AN205" s="519"/>
      <c r="AO205" s="519"/>
      <c r="AP205" s="519"/>
      <c r="AQ205" s="515"/>
      <c r="AR205" s="519"/>
      <c r="AS205" s="515"/>
      <c r="AT205" s="515"/>
      <c r="AU205" s="515"/>
      <c r="AV205" s="515"/>
      <c r="AW205" s="515"/>
      <c r="AX205" s="515"/>
      <c r="AY205" s="515"/>
      <c r="AZ205" s="515"/>
      <c r="BA205" s="515"/>
      <c r="BB205" s="515"/>
      <c r="BC205" s="643"/>
      <c r="BD205" s="515"/>
      <c r="BE205" s="515"/>
      <c r="BF205" s="515"/>
      <c r="BG205" s="515"/>
      <c r="BH205" s="631"/>
      <c r="BI205" s="515"/>
      <c r="BJ205" s="515"/>
      <c r="BK205" s="515"/>
      <c r="BL205" s="515"/>
      <c r="BM205" s="515"/>
      <c r="BN205" s="515"/>
      <c r="BO205" s="516"/>
    </row>
    <row r="206" spans="1:67" s="517"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9"/>
      <c r="AL206" s="519"/>
      <c r="AM206" s="519"/>
      <c r="AN206" s="519"/>
      <c r="AO206" s="519"/>
      <c r="AP206" s="519"/>
      <c r="AQ206" s="515"/>
      <c r="AR206" s="519"/>
      <c r="AS206" s="515"/>
      <c r="AT206" s="515"/>
      <c r="AU206" s="515"/>
      <c r="AV206" s="515"/>
      <c r="AW206" s="515"/>
      <c r="AX206" s="515"/>
      <c r="AY206" s="515"/>
      <c r="AZ206" s="515"/>
      <c r="BA206" s="515"/>
      <c r="BB206" s="515"/>
      <c r="BC206" s="643"/>
      <c r="BD206" s="515"/>
      <c r="BE206" s="515"/>
      <c r="BF206" s="515"/>
      <c r="BG206" s="515"/>
      <c r="BH206" s="631"/>
      <c r="BI206" s="515"/>
      <c r="BJ206" s="515"/>
      <c r="BK206" s="515"/>
      <c r="BL206" s="515"/>
      <c r="BM206" s="515"/>
      <c r="BN206" s="515"/>
      <c r="BO206" s="516"/>
    </row>
    <row r="207" spans="1:67" s="517"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9"/>
      <c r="AL207" s="519"/>
      <c r="AM207" s="519"/>
      <c r="AN207" s="519"/>
      <c r="AO207" s="519"/>
      <c r="AP207" s="519"/>
      <c r="AQ207" s="515"/>
      <c r="AR207" s="519"/>
      <c r="AS207" s="515"/>
      <c r="AT207" s="515"/>
      <c r="AU207" s="515"/>
      <c r="AV207" s="515"/>
      <c r="AW207" s="515"/>
      <c r="AX207" s="515"/>
      <c r="AY207" s="515"/>
      <c r="AZ207" s="515"/>
      <c r="BA207" s="515"/>
      <c r="BB207" s="515"/>
      <c r="BC207" s="643"/>
      <c r="BD207" s="515"/>
      <c r="BE207" s="515"/>
      <c r="BF207" s="515"/>
      <c r="BG207" s="515"/>
      <c r="BH207" s="631"/>
      <c r="BI207" s="515"/>
      <c r="BJ207" s="515"/>
      <c r="BK207" s="515"/>
      <c r="BL207" s="515"/>
      <c r="BM207" s="515"/>
      <c r="BN207" s="515"/>
      <c r="BO207" s="516"/>
    </row>
    <row r="208" spans="1:67" s="517"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9"/>
      <c r="AL208" s="519"/>
      <c r="AM208" s="519"/>
      <c r="AN208" s="519"/>
      <c r="AO208" s="519"/>
      <c r="AP208" s="519"/>
      <c r="AQ208" s="515"/>
      <c r="AR208" s="519"/>
      <c r="AS208" s="515"/>
      <c r="AT208" s="515"/>
      <c r="AU208" s="515"/>
      <c r="AV208" s="515"/>
      <c r="AW208" s="515"/>
      <c r="AX208" s="515"/>
      <c r="AY208" s="515"/>
      <c r="AZ208" s="515"/>
      <c r="BA208" s="515"/>
      <c r="BB208" s="515"/>
      <c r="BC208" s="643"/>
      <c r="BD208" s="515"/>
      <c r="BE208" s="515"/>
      <c r="BF208" s="515"/>
      <c r="BG208" s="515"/>
      <c r="BH208" s="631"/>
      <c r="BI208" s="515"/>
      <c r="BJ208" s="515"/>
      <c r="BK208" s="515"/>
      <c r="BL208" s="515"/>
      <c r="BM208" s="515"/>
      <c r="BN208" s="515"/>
      <c r="BO208" s="516"/>
    </row>
    <row r="209" spans="1:67" s="517"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9"/>
      <c r="AL209" s="519"/>
      <c r="AM209" s="519"/>
      <c r="AN209" s="519"/>
      <c r="AO209" s="519"/>
      <c r="AP209" s="519"/>
      <c r="AQ209" s="515"/>
      <c r="AR209" s="519"/>
      <c r="AS209" s="515"/>
      <c r="AT209" s="515"/>
      <c r="AU209" s="515"/>
      <c r="AV209" s="515"/>
      <c r="AW209" s="515"/>
      <c r="AX209" s="515"/>
      <c r="AY209" s="515"/>
      <c r="AZ209" s="515"/>
      <c r="BA209" s="515"/>
      <c r="BB209" s="515"/>
      <c r="BC209" s="643"/>
      <c r="BD209" s="515"/>
      <c r="BE209" s="515"/>
      <c r="BF209" s="515"/>
      <c r="BG209" s="515"/>
      <c r="BH209" s="631"/>
      <c r="BI209" s="515"/>
      <c r="BJ209" s="515"/>
      <c r="BK209" s="515"/>
      <c r="BL209" s="515"/>
      <c r="BM209" s="515"/>
      <c r="BN209" s="515"/>
      <c r="BO209" s="516"/>
    </row>
    <row r="210" spans="1:67" s="517"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9"/>
      <c r="AL210" s="519"/>
      <c r="AM210" s="519"/>
      <c r="AN210" s="519"/>
      <c r="AO210" s="519"/>
      <c r="AP210" s="519"/>
      <c r="AQ210" s="515"/>
      <c r="AR210" s="519"/>
      <c r="AS210" s="515"/>
      <c r="AT210" s="515"/>
      <c r="AU210" s="515"/>
      <c r="AV210" s="515"/>
      <c r="AW210" s="515"/>
      <c r="AX210" s="515"/>
      <c r="AY210" s="515"/>
      <c r="AZ210" s="515"/>
      <c r="BA210" s="515"/>
      <c r="BB210" s="515"/>
      <c r="BC210" s="643"/>
      <c r="BD210" s="515"/>
      <c r="BE210" s="515"/>
      <c r="BF210" s="515"/>
      <c r="BG210" s="515"/>
      <c r="BH210" s="631"/>
      <c r="BI210" s="515"/>
      <c r="BJ210" s="515"/>
      <c r="BK210" s="515"/>
      <c r="BL210" s="515"/>
      <c r="BM210" s="515"/>
      <c r="BN210" s="515"/>
      <c r="BO210" s="516"/>
    </row>
    <row r="211" spans="1:67" s="517"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9"/>
      <c r="AL211" s="519"/>
      <c r="AM211" s="519"/>
      <c r="AN211" s="519"/>
      <c r="AO211" s="519"/>
      <c r="AP211" s="519"/>
      <c r="AQ211" s="515"/>
      <c r="AR211" s="519"/>
      <c r="AS211" s="515"/>
      <c r="AT211" s="515"/>
      <c r="AU211" s="515"/>
      <c r="AV211" s="515"/>
      <c r="AW211" s="515"/>
      <c r="AX211" s="515"/>
      <c r="AY211" s="515"/>
      <c r="AZ211" s="515"/>
      <c r="BA211" s="515"/>
      <c r="BB211" s="515"/>
      <c r="BC211" s="643"/>
      <c r="BD211" s="515"/>
      <c r="BE211" s="515"/>
      <c r="BF211" s="515"/>
      <c r="BG211" s="515"/>
      <c r="BH211" s="631"/>
      <c r="BI211" s="515"/>
      <c r="BJ211" s="515"/>
      <c r="BK211" s="515"/>
      <c r="BL211" s="515"/>
      <c r="BM211" s="515"/>
      <c r="BN211" s="515"/>
      <c r="BO211" s="516"/>
    </row>
    <row r="212" spans="1:67" s="517"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9"/>
      <c r="AL212" s="519"/>
      <c r="AM212" s="519"/>
      <c r="AN212" s="519"/>
      <c r="AO212" s="519"/>
      <c r="AP212" s="519"/>
      <c r="AQ212" s="515"/>
      <c r="AR212" s="519"/>
      <c r="AS212" s="515"/>
      <c r="AT212" s="515"/>
      <c r="AU212" s="515"/>
      <c r="AV212" s="515"/>
      <c r="AW212" s="515"/>
      <c r="AX212" s="515"/>
      <c r="AY212" s="515"/>
      <c r="AZ212" s="515"/>
      <c r="BA212" s="515"/>
      <c r="BB212" s="515"/>
      <c r="BC212" s="643"/>
      <c r="BD212" s="515"/>
      <c r="BE212" s="515"/>
      <c r="BF212" s="515"/>
      <c r="BG212" s="515"/>
      <c r="BH212" s="631"/>
      <c r="BI212" s="515"/>
      <c r="BJ212" s="515"/>
      <c r="BK212" s="515"/>
      <c r="BL212" s="515"/>
      <c r="BM212" s="515"/>
      <c r="BN212" s="515"/>
      <c r="BO212" s="516"/>
    </row>
    <row r="213" spans="1:67" s="517"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9"/>
      <c r="AL213" s="519"/>
      <c r="AM213" s="519"/>
      <c r="AN213" s="519"/>
      <c r="AO213" s="519"/>
      <c r="AP213" s="519"/>
      <c r="AQ213" s="515"/>
      <c r="AR213" s="519"/>
      <c r="AS213" s="515"/>
      <c r="AT213" s="515"/>
      <c r="AU213" s="515"/>
      <c r="AV213" s="515"/>
      <c r="AW213" s="515"/>
      <c r="AX213" s="515"/>
      <c r="AY213" s="515"/>
      <c r="AZ213" s="515"/>
      <c r="BA213" s="515"/>
      <c r="BB213" s="515"/>
      <c r="BC213" s="643"/>
      <c r="BD213" s="515"/>
      <c r="BE213" s="515"/>
      <c r="BF213" s="515"/>
      <c r="BG213" s="515"/>
      <c r="BH213" s="631"/>
      <c r="BI213" s="515"/>
      <c r="BJ213" s="515"/>
      <c r="BK213" s="515"/>
      <c r="BL213" s="515"/>
      <c r="BM213" s="515"/>
      <c r="BN213" s="515"/>
      <c r="BO213" s="516"/>
    </row>
    <row r="214" spans="1:67" s="517"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9"/>
      <c r="AL214" s="519"/>
      <c r="AM214" s="519"/>
      <c r="AN214" s="519"/>
      <c r="AO214" s="519"/>
      <c r="AP214" s="519"/>
      <c r="AQ214" s="515"/>
      <c r="AR214" s="519"/>
      <c r="AS214" s="515"/>
      <c r="AT214" s="515"/>
      <c r="AU214" s="515"/>
      <c r="AV214" s="515"/>
      <c r="AW214" s="515"/>
      <c r="AX214" s="515"/>
      <c r="AY214" s="515"/>
      <c r="AZ214" s="515"/>
      <c r="BA214" s="515"/>
      <c r="BB214" s="515"/>
      <c r="BC214" s="643"/>
      <c r="BD214" s="515"/>
      <c r="BE214" s="515"/>
      <c r="BF214" s="515"/>
      <c r="BG214" s="515"/>
      <c r="BH214" s="631"/>
      <c r="BI214" s="515"/>
      <c r="BJ214" s="515"/>
      <c r="BK214" s="515"/>
      <c r="BL214" s="515"/>
      <c r="BM214" s="515"/>
      <c r="BN214" s="515"/>
      <c r="BO214" s="516"/>
    </row>
    <row r="215" spans="1:67" s="517"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9"/>
      <c r="AL215" s="519"/>
      <c r="AM215" s="519"/>
      <c r="AN215" s="519"/>
      <c r="AO215" s="519"/>
      <c r="AP215" s="519"/>
      <c r="AQ215" s="515"/>
      <c r="AR215" s="519"/>
      <c r="AS215" s="515"/>
      <c r="AT215" s="515"/>
      <c r="AU215" s="515"/>
      <c r="AV215" s="515"/>
      <c r="AW215" s="515"/>
      <c r="AX215" s="515"/>
      <c r="AY215" s="515"/>
      <c r="AZ215" s="515"/>
      <c r="BA215" s="515"/>
      <c r="BB215" s="515"/>
      <c r="BC215" s="643"/>
      <c r="BD215" s="515"/>
      <c r="BE215" s="515"/>
      <c r="BF215" s="515"/>
      <c r="BG215" s="515"/>
      <c r="BH215" s="631"/>
      <c r="BI215" s="515"/>
      <c r="BJ215" s="515"/>
      <c r="BK215" s="515"/>
      <c r="BL215" s="515"/>
      <c r="BM215" s="515"/>
      <c r="BN215" s="515"/>
      <c r="BO215" s="516"/>
    </row>
    <row r="216" spans="1:67" s="517"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9"/>
      <c r="AL216" s="519"/>
      <c r="AM216" s="519"/>
      <c r="AN216" s="519"/>
      <c r="AO216" s="519"/>
      <c r="AP216" s="519"/>
      <c r="AQ216" s="515"/>
      <c r="AR216" s="519"/>
      <c r="AS216" s="515"/>
      <c r="AT216" s="515"/>
      <c r="AU216" s="515"/>
      <c r="AV216" s="515"/>
      <c r="AW216" s="515"/>
      <c r="AX216" s="515"/>
      <c r="AY216" s="515"/>
      <c r="AZ216" s="515"/>
      <c r="BA216" s="515"/>
      <c r="BB216" s="515"/>
      <c r="BC216" s="643"/>
      <c r="BD216" s="515"/>
      <c r="BE216" s="515"/>
      <c r="BF216" s="515"/>
      <c r="BG216" s="515"/>
      <c r="BH216" s="631"/>
      <c r="BI216" s="515"/>
      <c r="BJ216" s="515"/>
      <c r="BK216" s="515"/>
      <c r="BL216" s="515"/>
      <c r="BM216" s="515"/>
      <c r="BN216" s="515"/>
      <c r="BO216" s="516"/>
    </row>
    <row r="217" spans="1:67" s="517"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9"/>
      <c r="AL217" s="519"/>
      <c r="AM217" s="519"/>
      <c r="AN217" s="519"/>
      <c r="AO217" s="519"/>
      <c r="AP217" s="519"/>
      <c r="AQ217" s="515"/>
      <c r="AR217" s="519"/>
      <c r="AS217" s="515"/>
      <c r="AT217" s="515"/>
      <c r="AU217" s="515"/>
      <c r="AV217" s="515"/>
      <c r="AW217" s="515"/>
      <c r="AX217" s="515"/>
      <c r="AY217" s="515"/>
      <c r="AZ217" s="515"/>
      <c r="BA217" s="515"/>
      <c r="BB217" s="515"/>
      <c r="BC217" s="643"/>
      <c r="BD217" s="515"/>
      <c r="BE217" s="515"/>
      <c r="BF217" s="515"/>
      <c r="BG217" s="515"/>
      <c r="BH217" s="631"/>
      <c r="BI217" s="515"/>
      <c r="BJ217" s="515"/>
      <c r="BK217" s="515"/>
      <c r="BL217" s="515"/>
      <c r="BM217" s="515"/>
      <c r="BN217" s="515"/>
      <c r="BO217" s="516"/>
    </row>
    <row r="218" spans="1:67" s="517"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9"/>
      <c r="AL218" s="519"/>
      <c r="AM218" s="519"/>
      <c r="AN218" s="519"/>
      <c r="AO218" s="519"/>
      <c r="AP218" s="519"/>
      <c r="AQ218" s="515"/>
      <c r="AR218" s="519"/>
      <c r="AS218" s="515"/>
      <c r="AT218" s="515"/>
      <c r="AU218" s="515"/>
      <c r="AV218" s="515"/>
      <c r="AW218" s="515"/>
      <c r="AX218" s="515"/>
      <c r="AY218" s="515"/>
      <c r="AZ218" s="515"/>
      <c r="BA218" s="515"/>
      <c r="BB218" s="515"/>
      <c r="BC218" s="643"/>
      <c r="BD218" s="515"/>
      <c r="BE218" s="515"/>
      <c r="BF218" s="515"/>
      <c r="BG218" s="515"/>
      <c r="BH218" s="631"/>
      <c r="BI218" s="515"/>
      <c r="BJ218" s="515"/>
      <c r="BK218" s="515"/>
      <c r="BL218" s="515"/>
      <c r="BM218" s="515"/>
      <c r="BN218" s="515"/>
      <c r="BO218" s="516"/>
    </row>
    <row r="219" spans="1:67" s="517"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9"/>
      <c r="AL219" s="519"/>
      <c r="AM219" s="519"/>
      <c r="AN219" s="519"/>
      <c r="AO219" s="519"/>
      <c r="AP219" s="519"/>
      <c r="AQ219" s="515"/>
      <c r="AR219" s="519"/>
      <c r="AS219" s="515"/>
      <c r="AT219" s="515"/>
      <c r="AU219" s="515"/>
      <c r="AV219" s="515"/>
      <c r="AW219" s="515"/>
      <c r="AX219" s="515"/>
      <c r="AY219" s="515"/>
      <c r="AZ219" s="515"/>
      <c r="BA219" s="515"/>
      <c r="BB219" s="515"/>
      <c r="BC219" s="643"/>
      <c r="BD219" s="515"/>
      <c r="BE219" s="515"/>
      <c r="BF219" s="515"/>
      <c r="BG219" s="515"/>
      <c r="BH219" s="631"/>
      <c r="BI219" s="515"/>
      <c r="BJ219" s="515"/>
      <c r="BK219" s="515"/>
      <c r="BL219" s="515"/>
      <c r="BM219" s="515"/>
      <c r="BN219" s="515"/>
      <c r="BO219" s="516"/>
    </row>
    <row r="220" spans="1:67" s="517"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9"/>
      <c r="AL220" s="519"/>
      <c r="AM220" s="519"/>
      <c r="AN220" s="519"/>
      <c r="AO220" s="519"/>
      <c r="AP220" s="519"/>
      <c r="AQ220" s="515"/>
      <c r="AR220" s="519"/>
      <c r="AS220" s="515"/>
      <c r="AT220" s="515"/>
      <c r="AU220" s="515"/>
      <c r="AV220" s="515"/>
      <c r="AW220" s="515"/>
      <c r="AX220" s="515"/>
      <c r="AY220" s="515"/>
      <c r="AZ220" s="515"/>
      <c r="BA220" s="515"/>
      <c r="BB220" s="515"/>
      <c r="BC220" s="643"/>
      <c r="BD220" s="515"/>
      <c r="BE220" s="515"/>
      <c r="BF220" s="515"/>
      <c r="BG220" s="515"/>
      <c r="BH220" s="631"/>
      <c r="BI220" s="515"/>
      <c r="BJ220" s="515"/>
      <c r="BK220" s="515"/>
      <c r="BL220" s="515"/>
      <c r="BM220" s="515"/>
      <c r="BN220" s="515"/>
      <c r="BO220" s="516"/>
    </row>
    <row r="221" spans="1:67" s="517"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9"/>
      <c r="AL221" s="519"/>
      <c r="AM221" s="519"/>
      <c r="AN221" s="519"/>
      <c r="AO221" s="519"/>
      <c r="AP221" s="519"/>
      <c r="AQ221" s="515"/>
      <c r="AR221" s="519"/>
      <c r="AS221" s="515"/>
      <c r="AT221" s="515"/>
      <c r="AU221" s="515"/>
      <c r="AV221" s="515"/>
      <c r="AW221" s="515"/>
      <c r="AX221" s="515"/>
      <c r="AY221" s="515"/>
      <c r="AZ221" s="515"/>
      <c r="BA221" s="515"/>
      <c r="BB221" s="515"/>
      <c r="BC221" s="643"/>
      <c r="BD221" s="515"/>
      <c r="BE221" s="515"/>
      <c r="BF221" s="515"/>
      <c r="BG221" s="515"/>
      <c r="BH221" s="631"/>
      <c r="BI221" s="515"/>
      <c r="BJ221" s="515"/>
      <c r="BK221" s="515"/>
      <c r="BL221" s="515"/>
      <c r="BM221" s="515"/>
      <c r="BN221" s="515"/>
      <c r="BO221" s="516"/>
    </row>
    <row r="222" spans="1:67" s="517"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9"/>
      <c r="AL222" s="519"/>
      <c r="AM222" s="519"/>
      <c r="AN222" s="519"/>
      <c r="AO222" s="519"/>
      <c r="AP222" s="519"/>
      <c r="AQ222" s="515"/>
      <c r="AR222" s="519"/>
      <c r="AS222" s="515"/>
      <c r="AT222" s="515"/>
      <c r="AU222" s="515"/>
      <c r="AV222" s="515"/>
      <c r="AW222" s="515"/>
      <c r="AX222" s="515"/>
      <c r="AY222" s="515"/>
      <c r="AZ222" s="515"/>
      <c r="BA222" s="515"/>
      <c r="BB222" s="515"/>
      <c r="BC222" s="643"/>
      <c r="BD222" s="515"/>
      <c r="BE222" s="515"/>
      <c r="BF222" s="515"/>
      <c r="BG222" s="515"/>
      <c r="BH222" s="631"/>
      <c r="BI222" s="515"/>
      <c r="BJ222" s="515"/>
      <c r="BK222" s="515"/>
      <c r="BL222" s="515"/>
      <c r="BM222" s="515"/>
      <c r="BN222" s="515"/>
      <c r="BO222" s="516"/>
    </row>
    <row r="223" spans="1:67" s="517"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9"/>
      <c r="AL223" s="519"/>
      <c r="AM223" s="519"/>
      <c r="AN223" s="519"/>
      <c r="AO223" s="519"/>
      <c r="AP223" s="519"/>
      <c r="AQ223" s="515"/>
      <c r="AR223" s="519"/>
      <c r="AS223" s="515"/>
      <c r="AT223" s="515"/>
      <c r="AU223" s="515"/>
      <c r="AV223" s="515"/>
      <c r="AW223" s="515"/>
      <c r="AX223" s="515"/>
      <c r="AY223" s="515"/>
      <c r="AZ223" s="515"/>
      <c r="BA223" s="515"/>
      <c r="BB223" s="515"/>
      <c r="BC223" s="643"/>
      <c r="BD223" s="515"/>
      <c r="BE223" s="515"/>
      <c r="BF223" s="515"/>
      <c r="BG223" s="515"/>
      <c r="BH223" s="631"/>
      <c r="BI223" s="515"/>
      <c r="BJ223" s="515"/>
      <c r="BK223" s="515"/>
      <c r="BL223" s="515"/>
      <c r="BM223" s="515"/>
      <c r="BN223" s="515"/>
      <c r="BO223" s="516"/>
    </row>
    <row r="224" spans="1:67" s="517"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9"/>
      <c r="AL224" s="519"/>
      <c r="AM224" s="519"/>
      <c r="AN224" s="519"/>
      <c r="AO224" s="519"/>
      <c r="AP224" s="519"/>
      <c r="AQ224" s="515"/>
      <c r="AR224" s="519"/>
      <c r="AS224" s="515"/>
      <c r="AT224" s="515"/>
      <c r="AU224" s="515"/>
      <c r="AV224" s="515"/>
      <c r="AW224" s="515"/>
      <c r="AX224" s="515"/>
      <c r="AY224" s="515"/>
      <c r="AZ224" s="515"/>
      <c r="BA224" s="515"/>
      <c r="BB224" s="515"/>
      <c r="BC224" s="643"/>
      <c r="BD224" s="515"/>
      <c r="BE224" s="515"/>
      <c r="BF224" s="515"/>
      <c r="BG224" s="515"/>
      <c r="BH224" s="631"/>
      <c r="BI224" s="515"/>
      <c r="BJ224" s="515"/>
      <c r="BK224" s="515"/>
      <c r="BL224" s="515"/>
      <c r="BM224" s="515"/>
      <c r="BN224" s="515"/>
      <c r="BO224" s="516"/>
    </row>
    <row r="225" spans="1:67" s="517"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9"/>
      <c r="AL225" s="519"/>
      <c r="AM225" s="519"/>
      <c r="AN225" s="519"/>
      <c r="AO225" s="519"/>
      <c r="AP225" s="519"/>
      <c r="AQ225" s="515"/>
      <c r="AR225" s="519"/>
      <c r="AS225" s="515"/>
      <c r="AT225" s="515"/>
      <c r="AU225" s="515"/>
      <c r="AV225" s="515"/>
      <c r="AW225" s="515"/>
      <c r="AX225" s="515"/>
      <c r="AY225" s="515"/>
      <c r="AZ225" s="515"/>
      <c r="BA225" s="515"/>
      <c r="BB225" s="515"/>
      <c r="BC225" s="643"/>
      <c r="BD225" s="515"/>
      <c r="BE225" s="515"/>
      <c r="BF225" s="515"/>
      <c r="BG225" s="515"/>
      <c r="BH225" s="631"/>
      <c r="BI225" s="515"/>
      <c r="BJ225" s="515"/>
      <c r="BK225" s="515"/>
      <c r="BL225" s="515"/>
      <c r="BM225" s="515"/>
      <c r="BN225" s="515"/>
      <c r="BO225" s="516"/>
    </row>
    <row r="226" spans="1:67" s="517"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9"/>
      <c r="AL226" s="519"/>
      <c r="AM226" s="519"/>
      <c r="AN226" s="519"/>
      <c r="AO226" s="519"/>
      <c r="AP226" s="519"/>
      <c r="AQ226" s="515"/>
      <c r="AR226" s="519"/>
      <c r="AS226" s="515"/>
      <c r="AT226" s="515"/>
      <c r="AU226" s="515"/>
      <c r="AV226" s="515"/>
      <c r="AW226" s="515"/>
      <c r="AX226" s="515"/>
      <c r="AY226" s="515"/>
      <c r="AZ226" s="515"/>
      <c r="BA226" s="515"/>
      <c r="BB226" s="515"/>
      <c r="BC226" s="643"/>
      <c r="BD226" s="515"/>
      <c r="BE226" s="515"/>
      <c r="BF226" s="515"/>
      <c r="BG226" s="515"/>
      <c r="BH226" s="631"/>
      <c r="BI226" s="515"/>
      <c r="BJ226" s="515"/>
      <c r="BK226" s="515"/>
      <c r="BL226" s="515"/>
      <c r="BM226" s="515"/>
      <c r="BN226" s="515"/>
      <c r="BO226" s="516"/>
    </row>
    <row r="227" spans="1:67" s="517"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9"/>
      <c r="AL227" s="519"/>
      <c r="AM227" s="519"/>
      <c r="AN227" s="519"/>
      <c r="AO227" s="519"/>
      <c r="AP227" s="519"/>
      <c r="AQ227" s="515"/>
      <c r="AR227" s="519"/>
      <c r="AS227" s="515"/>
      <c r="AT227" s="515"/>
      <c r="AU227" s="515"/>
      <c r="AV227" s="515"/>
      <c r="AW227" s="515"/>
      <c r="AX227" s="515"/>
      <c r="AY227" s="515"/>
      <c r="AZ227" s="515"/>
      <c r="BA227" s="515"/>
      <c r="BB227" s="515"/>
      <c r="BC227" s="643"/>
      <c r="BD227" s="515"/>
      <c r="BE227" s="515"/>
      <c r="BF227" s="515"/>
      <c r="BG227" s="515"/>
      <c r="BH227" s="631"/>
      <c r="BI227" s="515"/>
      <c r="BJ227" s="515"/>
      <c r="BK227" s="515"/>
      <c r="BL227" s="515"/>
      <c r="BM227" s="515"/>
      <c r="BN227" s="515"/>
      <c r="BO227" s="516"/>
    </row>
    <row r="228" spans="1:67" s="517"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9"/>
      <c r="AL228" s="519"/>
      <c r="AM228" s="519"/>
      <c r="AN228" s="519"/>
      <c r="AO228" s="519"/>
      <c r="AP228" s="519"/>
      <c r="AQ228" s="515"/>
      <c r="AR228" s="519"/>
      <c r="AS228" s="515"/>
      <c r="AT228" s="515"/>
      <c r="AU228" s="515"/>
      <c r="AV228" s="515"/>
      <c r="AW228" s="515"/>
      <c r="AX228" s="515"/>
      <c r="AY228" s="515"/>
      <c r="AZ228" s="515"/>
      <c r="BA228" s="515"/>
      <c r="BB228" s="515"/>
      <c r="BC228" s="643"/>
      <c r="BD228" s="515"/>
      <c r="BE228" s="515"/>
      <c r="BF228" s="515"/>
      <c r="BG228" s="515"/>
      <c r="BH228" s="631"/>
      <c r="BI228" s="515"/>
      <c r="BJ228" s="515"/>
      <c r="BK228" s="515"/>
      <c r="BL228" s="515"/>
      <c r="BM228" s="515"/>
      <c r="BN228" s="515"/>
      <c r="BO228" s="516"/>
    </row>
    <row r="229" spans="1:67" s="517"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9"/>
      <c r="AL229" s="519"/>
      <c r="AM229" s="519"/>
      <c r="AN229" s="519"/>
      <c r="AO229" s="519"/>
      <c r="AP229" s="519"/>
      <c r="AQ229" s="515"/>
      <c r="AR229" s="519"/>
      <c r="AS229" s="515"/>
      <c r="AT229" s="515"/>
      <c r="AU229" s="515"/>
      <c r="AV229" s="515"/>
      <c r="AW229" s="515"/>
      <c r="AX229" s="515"/>
      <c r="AY229" s="515"/>
      <c r="AZ229" s="515"/>
      <c r="BA229" s="515"/>
      <c r="BB229" s="515"/>
      <c r="BC229" s="643"/>
      <c r="BD229" s="515"/>
      <c r="BE229" s="515"/>
      <c r="BF229" s="515"/>
      <c r="BG229" s="515"/>
      <c r="BH229" s="631"/>
      <c r="BI229" s="515"/>
      <c r="BJ229" s="515"/>
      <c r="BK229" s="515"/>
      <c r="BL229" s="515"/>
      <c r="BM229" s="515"/>
      <c r="BN229" s="515"/>
      <c r="BO229" s="516"/>
    </row>
    <row r="230" spans="1:67" s="517"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9"/>
      <c r="AL230" s="519"/>
      <c r="AM230" s="519"/>
      <c r="AN230" s="519"/>
      <c r="AO230" s="519"/>
      <c r="AP230" s="519"/>
      <c r="AQ230" s="515"/>
      <c r="AR230" s="519"/>
      <c r="AS230" s="515"/>
      <c r="AT230" s="515"/>
      <c r="AU230" s="515"/>
      <c r="AV230" s="515"/>
      <c r="AW230" s="515"/>
      <c r="AX230" s="515"/>
      <c r="AY230" s="515"/>
      <c r="AZ230" s="515"/>
      <c r="BA230" s="515"/>
      <c r="BB230" s="515"/>
      <c r="BC230" s="643"/>
      <c r="BD230" s="515"/>
      <c r="BE230" s="515"/>
      <c r="BF230" s="515"/>
      <c r="BG230" s="515"/>
      <c r="BH230" s="631"/>
      <c r="BI230" s="515"/>
      <c r="BJ230" s="515"/>
      <c r="BK230" s="515"/>
      <c r="BL230" s="515"/>
      <c r="BM230" s="515"/>
      <c r="BN230" s="515"/>
      <c r="BO230" s="516"/>
    </row>
    <row r="231" spans="1:67" s="517"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9"/>
      <c r="AL231" s="519"/>
      <c r="AM231" s="519"/>
      <c r="AN231" s="519"/>
      <c r="AO231" s="519"/>
      <c r="AP231" s="519"/>
      <c r="AQ231" s="515"/>
      <c r="AR231" s="519"/>
      <c r="AS231" s="515"/>
      <c r="AT231" s="515"/>
      <c r="AU231" s="515"/>
      <c r="AV231" s="515"/>
      <c r="AW231" s="515"/>
      <c r="AX231" s="515"/>
      <c r="AY231" s="515"/>
      <c r="AZ231" s="515"/>
      <c r="BA231" s="515"/>
      <c r="BB231" s="515"/>
      <c r="BC231" s="643"/>
      <c r="BD231" s="515"/>
      <c r="BE231" s="515"/>
      <c r="BF231" s="515"/>
      <c r="BG231" s="515"/>
      <c r="BH231" s="631"/>
      <c r="BI231" s="515"/>
      <c r="BJ231" s="515"/>
      <c r="BK231" s="515"/>
      <c r="BL231" s="515"/>
      <c r="BM231" s="515"/>
      <c r="BN231" s="515"/>
      <c r="BO231" s="516"/>
    </row>
    <row r="232" spans="1:67" s="517"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9"/>
      <c r="AL232" s="519"/>
      <c r="AM232" s="519"/>
      <c r="AN232" s="519"/>
      <c r="AO232" s="519"/>
      <c r="AP232" s="519"/>
      <c r="AQ232" s="515"/>
      <c r="AR232" s="519"/>
      <c r="AS232" s="515"/>
      <c r="AT232" s="515"/>
      <c r="AU232" s="515"/>
      <c r="AV232" s="515"/>
      <c r="AW232" s="515"/>
      <c r="AX232" s="515"/>
      <c r="AY232" s="515"/>
      <c r="AZ232" s="515"/>
      <c r="BA232" s="515"/>
      <c r="BB232" s="515"/>
      <c r="BC232" s="643"/>
      <c r="BD232" s="515"/>
      <c r="BE232" s="515"/>
      <c r="BF232" s="515"/>
      <c r="BG232" s="515"/>
      <c r="BH232" s="631"/>
      <c r="BI232" s="515"/>
      <c r="BJ232" s="515"/>
      <c r="BK232" s="515"/>
      <c r="BL232" s="515"/>
      <c r="BM232" s="515"/>
      <c r="BN232" s="515"/>
      <c r="BO232" s="516"/>
    </row>
    <row r="233" spans="1:67" s="517"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9"/>
      <c r="AL233" s="519"/>
      <c r="AM233" s="519"/>
      <c r="AN233" s="519"/>
      <c r="AO233" s="519"/>
      <c r="AP233" s="519"/>
      <c r="AQ233" s="515"/>
      <c r="AR233" s="519"/>
      <c r="AS233" s="515"/>
      <c r="AT233" s="515"/>
      <c r="AU233" s="515"/>
      <c r="AV233" s="515"/>
      <c r="AW233" s="515"/>
      <c r="AX233" s="515"/>
      <c r="AY233" s="515"/>
      <c r="AZ233" s="515"/>
      <c r="BA233" s="515"/>
      <c r="BB233" s="515"/>
      <c r="BC233" s="643"/>
      <c r="BD233" s="515"/>
      <c r="BE233" s="515"/>
      <c r="BF233" s="515"/>
      <c r="BG233" s="515"/>
      <c r="BH233" s="631"/>
      <c r="BI233" s="515"/>
      <c r="BJ233" s="515"/>
      <c r="BK233" s="515"/>
      <c r="BL233" s="515"/>
      <c r="BM233" s="515"/>
      <c r="BN233" s="515"/>
      <c r="BO233" s="516"/>
    </row>
    <row r="234" spans="1:67" s="517"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9"/>
      <c r="AL234" s="519"/>
      <c r="AM234" s="519"/>
      <c r="AN234" s="519"/>
      <c r="AO234" s="519"/>
      <c r="AP234" s="519"/>
      <c r="AQ234" s="515"/>
      <c r="AR234" s="519"/>
      <c r="AS234" s="515"/>
      <c r="AT234" s="515"/>
      <c r="AU234" s="515"/>
      <c r="AV234" s="515"/>
      <c r="AW234" s="515"/>
      <c r="AX234" s="515"/>
      <c r="AY234" s="515"/>
      <c r="AZ234" s="515"/>
      <c r="BA234" s="515"/>
      <c r="BB234" s="515"/>
      <c r="BC234" s="643"/>
      <c r="BD234" s="515"/>
      <c r="BE234" s="515"/>
      <c r="BF234" s="515"/>
      <c r="BG234" s="515"/>
      <c r="BH234" s="631"/>
      <c r="BI234" s="515"/>
      <c r="BJ234" s="515"/>
      <c r="BK234" s="515"/>
      <c r="BL234" s="515"/>
      <c r="BM234" s="515"/>
      <c r="BN234" s="515"/>
      <c r="BO234" s="516"/>
    </row>
    <row r="235" spans="1:67" s="517"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9"/>
      <c r="AL235" s="519"/>
      <c r="AM235" s="519"/>
      <c r="AN235" s="519"/>
      <c r="AO235" s="519"/>
      <c r="AP235" s="519"/>
      <c r="AQ235" s="515"/>
      <c r="AR235" s="519"/>
      <c r="AS235" s="515"/>
      <c r="AT235" s="515"/>
      <c r="AU235" s="515"/>
      <c r="AV235" s="515"/>
      <c r="AW235" s="515"/>
      <c r="AX235" s="515"/>
      <c r="AY235" s="515"/>
      <c r="AZ235" s="515"/>
      <c r="BA235" s="515"/>
      <c r="BB235" s="515"/>
      <c r="BC235" s="643"/>
      <c r="BD235" s="515"/>
      <c r="BE235" s="515"/>
      <c r="BF235" s="515"/>
      <c r="BG235" s="515"/>
      <c r="BH235" s="631"/>
      <c r="BI235" s="515"/>
      <c r="BJ235" s="515"/>
      <c r="BK235" s="515"/>
      <c r="BL235" s="515"/>
      <c r="BM235" s="515"/>
      <c r="BN235" s="515"/>
      <c r="BO235" s="516"/>
    </row>
    <row r="236" spans="1:67" s="517"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9"/>
      <c r="AL236" s="519"/>
      <c r="AM236" s="519"/>
      <c r="AN236" s="519"/>
      <c r="AO236" s="519"/>
      <c r="AP236" s="519"/>
      <c r="AQ236" s="515"/>
      <c r="AR236" s="519"/>
      <c r="AS236" s="515"/>
      <c r="AT236" s="515"/>
      <c r="AU236" s="515"/>
      <c r="AV236" s="515"/>
      <c r="AW236" s="515"/>
      <c r="AX236" s="515"/>
      <c r="AY236" s="515"/>
      <c r="AZ236" s="515"/>
      <c r="BA236" s="515"/>
      <c r="BB236" s="515"/>
      <c r="BC236" s="643"/>
      <c r="BD236" s="515"/>
      <c r="BE236" s="515"/>
      <c r="BF236" s="515"/>
      <c r="BG236" s="515"/>
      <c r="BH236" s="631"/>
      <c r="BI236" s="515"/>
      <c r="BJ236" s="515"/>
      <c r="BK236" s="515"/>
      <c r="BL236" s="515"/>
      <c r="BM236" s="515"/>
      <c r="BN236" s="515"/>
      <c r="BO236" s="516"/>
    </row>
    <row r="237" spans="1:67" s="517"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9"/>
      <c r="AL237" s="519"/>
      <c r="AM237" s="519"/>
      <c r="AN237" s="519"/>
      <c r="AO237" s="519"/>
      <c r="AP237" s="519"/>
      <c r="AQ237" s="515"/>
      <c r="AR237" s="519"/>
      <c r="AS237" s="515"/>
      <c r="AT237" s="515"/>
      <c r="AU237" s="515"/>
      <c r="AV237" s="515"/>
      <c r="AW237" s="515"/>
      <c r="AX237" s="515"/>
      <c r="AY237" s="515"/>
      <c r="AZ237" s="515"/>
      <c r="BA237" s="515"/>
      <c r="BB237" s="515"/>
      <c r="BC237" s="643"/>
      <c r="BD237" s="515"/>
      <c r="BE237" s="515"/>
      <c r="BF237" s="515"/>
      <c r="BG237" s="515"/>
      <c r="BH237" s="631"/>
      <c r="BI237" s="515"/>
      <c r="BJ237" s="515"/>
      <c r="BK237" s="515"/>
      <c r="BL237" s="515"/>
      <c r="BM237" s="515"/>
      <c r="BN237" s="515"/>
      <c r="BO237" s="516"/>
    </row>
    <row r="238" spans="1:67" s="517"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9"/>
      <c r="AL238" s="519"/>
      <c r="AM238" s="519"/>
      <c r="AN238" s="519"/>
      <c r="AO238" s="519"/>
      <c r="AP238" s="519"/>
      <c r="AQ238" s="515"/>
      <c r="AR238" s="519"/>
      <c r="AS238" s="515"/>
      <c r="AT238" s="515"/>
      <c r="AU238" s="515"/>
      <c r="AV238" s="515"/>
      <c r="AW238" s="515"/>
      <c r="AX238" s="515"/>
      <c r="AY238" s="515"/>
      <c r="AZ238" s="515"/>
      <c r="BA238" s="515"/>
      <c r="BB238" s="515"/>
      <c r="BC238" s="643"/>
      <c r="BD238" s="515"/>
      <c r="BE238" s="515"/>
      <c r="BF238" s="515"/>
      <c r="BG238" s="515"/>
      <c r="BH238" s="631"/>
      <c r="BI238" s="515"/>
      <c r="BJ238" s="515"/>
      <c r="BK238" s="515"/>
      <c r="BL238" s="515"/>
      <c r="BM238" s="515"/>
      <c r="BN238" s="515"/>
      <c r="BO238" s="516"/>
    </row>
    <row r="239" spans="1:67" s="517"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9"/>
      <c r="AL239" s="519"/>
      <c r="AM239" s="519"/>
      <c r="AN239" s="519"/>
      <c r="AO239" s="519"/>
      <c r="AP239" s="519"/>
      <c r="AQ239" s="515"/>
      <c r="AR239" s="519"/>
      <c r="AS239" s="515"/>
      <c r="AT239" s="515"/>
      <c r="AU239" s="515"/>
      <c r="AV239" s="515"/>
      <c r="AW239" s="515"/>
      <c r="AX239" s="515"/>
      <c r="AY239" s="515"/>
      <c r="AZ239" s="515"/>
      <c r="BA239" s="515"/>
      <c r="BB239" s="515"/>
      <c r="BC239" s="643"/>
      <c r="BD239" s="515"/>
      <c r="BE239" s="515"/>
      <c r="BF239" s="515"/>
      <c r="BG239" s="515"/>
      <c r="BH239" s="631"/>
      <c r="BI239" s="515"/>
      <c r="BJ239" s="515"/>
      <c r="BK239" s="515"/>
      <c r="BL239" s="515"/>
      <c r="BM239" s="515"/>
      <c r="BN239" s="515"/>
      <c r="BO239" s="516"/>
    </row>
    <row r="240" spans="1:67" s="517"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9"/>
      <c r="AL240" s="519"/>
      <c r="AM240" s="519"/>
      <c r="AN240" s="519"/>
      <c r="AO240" s="519"/>
      <c r="AP240" s="519"/>
      <c r="AQ240" s="515"/>
      <c r="AR240" s="519"/>
      <c r="AS240" s="515"/>
      <c r="AT240" s="515"/>
      <c r="AU240" s="515"/>
      <c r="AV240" s="515"/>
      <c r="AW240" s="515"/>
      <c r="AX240" s="515"/>
      <c r="AY240" s="515"/>
      <c r="AZ240" s="515"/>
      <c r="BA240" s="515"/>
      <c r="BB240" s="515"/>
      <c r="BC240" s="643"/>
      <c r="BD240" s="515"/>
      <c r="BE240" s="515"/>
      <c r="BF240" s="515"/>
      <c r="BG240" s="515"/>
      <c r="BH240" s="631"/>
      <c r="BI240" s="515"/>
      <c r="BJ240" s="515"/>
      <c r="BK240" s="515"/>
      <c r="BL240" s="515"/>
      <c r="BM240" s="515"/>
      <c r="BN240" s="515"/>
      <c r="BO240" s="516"/>
    </row>
    <row r="241" spans="1:67" s="517"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9"/>
      <c r="AL241" s="519"/>
      <c r="AM241" s="519"/>
      <c r="AN241" s="519"/>
      <c r="AO241" s="519"/>
      <c r="AP241" s="519"/>
      <c r="AQ241" s="515"/>
      <c r="AR241" s="519"/>
      <c r="AS241" s="515"/>
      <c r="AT241" s="515"/>
      <c r="AU241" s="515"/>
      <c r="AV241" s="515"/>
      <c r="AW241" s="515"/>
      <c r="AX241" s="515"/>
      <c r="AY241" s="515"/>
      <c r="AZ241" s="515"/>
      <c r="BA241" s="515"/>
      <c r="BB241" s="515"/>
      <c r="BC241" s="643"/>
      <c r="BD241" s="515"/>
      <c r="BE241" s="515"/>
      <c r="BF241" s="515"/>
      <c r="BG241" s="515"/>
      <c r="BH241" s="631"/>
      <c r="BI241" s="515"/>
      <c r="BJ241" s="515"/>
      <c r="BK241" s="515"/>
      <c r="BL241" s="515"/>
      <c r="BM241" s="515"/>
      <c r="BN241" s="515"/>
      <c r="BO241" s="516"/>
    </row>
    <row r="242" spans="1:67" s="517"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9"/>
      <c r="AL242" s="519"/>
      <c r="AM242" s="519"/>
      <c r="AN242" s="519"/>
      <c r="AO242" s="519"/>
      <c r="AP242" s="519"/>
      <c r="AQ242" s="515"/>
      <c r="AR242" s="519"/>
      <c r="AS242" s="515"/>
      <c r="AT242" s="515"/>
      <c r="AU242" s="515"/>
      <c r="AV242" s="515"/>
      <c r="AW242" s="515"/>
      <c r="AX242" s="515"/>
      <c r="AY242" s="515"/>
      <c r="AZ242" s="515"/>
      <c r="BA242" s="515"/>
      <c r="BB242" s="515"/>
      <c r="BC242" s="643"/>
      <c r="BD242" s="515"/>
      <c r="BE242" s="515"/>
      <c r="BF242" s="515"/>
      <c r="BG242" s="515"/>
      <c r="BH242" s="631"/>
      <c r="BI242" s="515"/>
      <c r="BJ242" s="515"/>
      <c r="BK242" s="515"/>
      <c r="BL242" s="515"/>
      <c r="BM242" s="515"/>
      <c r="BN242" s="515"/>
      <c r="BO242" s="516"/>
    </row>
    <row r="243" spans="1:67" s="517"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9"/>
      <c r="AL243" s="519"/>
      <c r="AM243" s="519"/>
      <c r="AN243" s="519"/>
      <c r="AO243" s="519"/>
      <c r="AP243" s="519"/>
      <c r="AQ243" s="515"/>
      <c r="AR243" s="519"/>
      <c r="AS243" s="515"/>
      <c r="AT243" s="515"/>
      <c r="AU243" s="515"/>
      <c r="AV243" s="515"/>
      <c r="AW243" s="515"/>
      <c r="AX243" s="515"/>
      <c r="AY243" s="515"/>
      <c r="AZ243" s="515"/>
      <c r="BA243" s="515"/>
      <c r="BB243" s="515"/>
      <c r="BC243" s="643"/>
      <c r="BD243" s="515"/>
      <c r="BE243" s="515"/>
      <c r="BF243" s="515"/>
      <c r="BG243" s="515"/>
      <c r="BH243" s="631"/>
      <c r="BI243" s="515"/>
      <c r="BJ243" s="515"/>
      <c r="BK243" s="515"/>
      <c r="BL243" s="515"/>
      <c r="BM243" s="515"/>
      <c r="BN243" s="515"/>
      <c r="BO243" s="516"/>
    </row>
    <row r="244" spans="1:67" s="517"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9"/>
      <c r="AL244" s="519"/>
      <c r="AM244" s="519"/>
      <c r="AN244" s="519"/>
      <c r="AO244" s="519"/>
      <c r="AP244" s="519"/>
      <c r="AQ244" s="515"/>
      <c r="AR244" s="519"/>
      <c r="AS244" s="515"/>
      <c r="AT244" s="515"/>
      <c r="AU244" s="515"/>
      <c r="AV244" s="515"/>
      <c r="AW244" s="515"/>
      <c r="AX244" s="515"/>
      <c r="AY244" s="515"/>
      <c r="AZ244" s="515"/>
      <c r="BA244" s="515"/>
      <c r="BB244" s="515"/>
      <c r="BC244" s="643"/>
      <c r="BD244" s="515"/>
      <c r="BE244" s="515"/>
      <c r="BF244" s="515"/>
      <c r="BG244" s="515"/>
      <c r="BH244" s="631"/>
      <c r="BI244" s="515"/>
      <c r="BJ244" s="515"/>
      <c r="BK244" s="515"/>
      <c r="BL244" s="515"/>
      <c r="BM244" s="515"/>
      <c r="BN244" s="515"/>
      <c r="BO244" s="516"/>
    </row>
    <row r="245" spans="1:67" s="517"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9"/>
      <c r="AL245" s="519"/>
      <c r="AM245" s="519"/>
      <c r="AN245" s="519"/>
      <c r="AO245" s="519"/>
      <c r="AP245" s="519"/>
      <c r="AQ245" s="515"/>
      <c r="AR245" s="519"/>
      <c r="AS245" s="515"/>
      <c r="AT245" s="515"/>
      <c r="AU245" s="515"/>
      <c r="AV245" s="515"/>
      <c r="AW245" s="515"/>
      <c r="AX245" s="515"/>
      <c r="AY245" s="515"/>
      <c r="AZ245" s="515"/>
      <c r="BA245" s="515"/>
      <c r="BB245" s="515"/>
      <c r="BC245" s="643"/>
      <c r="BD245" s="515"/>
      <c r="BE245" s="515"/>
      <c r="BF245" s="515"/>
      <c r="BG245" s="515"/>
      <c r="BH245" s="631"/>
      <c r="BI245" s="515"/>
      <c r="BJ245" s="515"/>
      <c r="BK245" s="515"/>
      <c r="BL245" s="515"/>
      <c r="BM245" s="515"/>
      <c r="BN245" s="515"/>
      <c r="BO245" s="516"/>
    </row>
    <row r="246" spans="1:67" s="517"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9"/>
      <c r="AL246" s="519"/>
      <c r="AM246" s="519"/>
      <c r="AN246" s="519"/>
      <c r="AO246" s="519"/>
      <c r="AP246" s="519"/>
      <c r="AQ246" s="515"/>
      <c r="AR246" s="519"/>
      <c r="AS246" s="515"/>
      <c r="AT246" s="515"/>
      <c r="AU246" s="515"/>
      <c r="AV246" s="515"/>
      <c r="AW246" s="515"/>
      <c r="AX246" s="515"/>
      <c r="AY246" s="515"/>
      <c r="AZ246" s="515"/>
      <c r="BA246" s="515"/>
      <c r="BB246" s="515"/>
      <c r="BC246" s="643"/>
      <c r="BD246" s="515"/>
      <c r="BE246" s="515"/>
      <c r="BF246" s="515"/>
      <c r="BG246" s="515"/>
      <c r="BH246" s="631"/>
      <c r="BI246" s="515"/>
      <c r="BJ246" s="515"/>
      <c r="BK246" s="515"/>
      <c r="BL246" s="515"/>
      <c r="BM246" s="515"/>
      <c r="BN246" s="515"/>
      <c r="BO246" s="516"/>
    </row>
    <row r="247" spans="1:67" s="517"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9"/>
      <c r="AL247" s="519"/>
      <c r="AM247" s="519"/>
      <c r="AN247" s="519"/>
      <c r="AO247" s="519"/>
      <c r="AP247" s="519"/>
      <c r="AQ247" s="515"/>
      <c r="AR247" s="519"/>
      <c r="AS247" s="515"/>
      <c r="AT247" s="515"/>
      <c r="AU247" s="515"/>
      <c r="AV247" s="515"/>
      <c r="AW247" s="515"/>
      <c r="AX247" s="515"/>
      <c r="AY247" s="515"/>
      <c r="AZ247" s="515"/>
      <c r="BA247" s="515"/>
      <c r="BB247" s="515"/>
      <c r="BC247" s="643"/>
      <c r="BD247" s="515"/>
      <c r="BE247" s="515"/>
      <c r="BF247" s="515"/>
      <c r="BG247" s="515"/>
      <c r="BH247" s="631"/>
      <c r="BI247" s="515"/>
      <c r="BJ247" s="515"/>
      <c r="BK247" s="515"/>
      <c r="BL247" s="515"/>
      <c r="BM247" s="515"/>
      <c r="BN247" s="515"/>
      <c r="BO247" s="516"/>
    </row>
    <row r="248" spans="1:67" s="517"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9"/>
      <c r="AL248" s="519"/>
      <c r="AM248" s="519"/>
      <c r="AN248" s="519"/>
      <c r="AO248" s="519"/>
      <c r="AP248" s="519"/>
      <c r="AQ248" s="515"/>
      <c r="AR248" s="519"/>
      <c r="AS248" s="515"/>
      <c r="AT248" s="515"/>
      <c r="AU248" s="515"/>
      <c r="AV248" s="515"/>
      <c r="AW248" s="515"/>
      <c r="AX248" s="515"/>
      <c r="AY248" s="515"/>
      <c r="AZ248" s="515"/>
      <c r="BA248" s="515"/>
      <c r="BB248" s="515"/>
      <c r="BC248" s="643"/>
      <c r="BD248" s="515"/>
      <c r="BE248" s="515"/>
      <c r="BF248" s="515"/>
      <c r="BG248" s="515"/>
      <c r="BH248" s="631"/>
      <c r="BI248" s="515"/>
      <c r="BJ248" s="515"/>
      <c r="BK248" s="515"/>
      <c r="BL248" s="515"/>
      <c r="BM248" s="515"/>
      <c r="BN248" s="515"/>
      <c r="BO248" s="516"/>
    </row>
    <row r="249" spans="1:67" s="517"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9"/>
      <c r="AL249" s="519"/>
      <c r="AM249" s="519"/>
      <c r="AN249" s="519"/>
      <c r="AO249" s="519"/>
      <c r="AP249" s="519"/>
      <c r="AQ249" s="515"/>
      <c r="AR249" s="519"/>
      <c r="AS249" s="515"/>
      <c r="AT249" s="515"/>
      <c r="AU249" s="515"/>
      <c r="AV249" s="515"/>
      <c r="AW249" s="515"/>
      <c r="AX249" s="515"/>
      <c r="AY249" s="515"/>
      <c r="AZ249" s="515"/>
      <c r="BA249" s="515"/>
      <c r="BB249" s="515"/>
      <c r="BC249" s="643"/>
      <c r="BD249" s="515"/>
      <c r="BE249" s="515"/>
      <c r="BF249" s="515"/>
      <c r="BG249" s="515"/>
      <c r="BH249" s="631"/>
      <c r="BI249" s="515"/>
      <c r="BJ249" s="515"/>
      <c r="BK249" s="515"/>
      <c r="BL249" s="515"/>
      <c r="BM249" s="515"/>
      <c r="BN249" s="515"/>
      <c r="BO249" s="516"/>
    </row>
    <row r="250" spans="1:67" s="517"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9"/>
      <c r="AL250" s="519"/>
      <c r="AM250" s="519"/>
      <c r="AN250" s="519"/>
      <c r="AO250" s="519"/>
      <c r="AP250" s="519"/>
      <c r="AQ250" s="515"/>
      <c r="AR250" s="519"/>
      <c r="AS250" s="515"/>
      <c r="AT250" s="515"/>
      <c r="AU250" s="515"/>
      <c r="AV250" s="515"/>
      <c r="AW250" s="515"/>
      <c r="AX250" s="515"/>
      <c r="AY250" s="515"/>
      <c r="AZ250" s="515"/>
      <c r="BA250" s="515"/>
      <c r="BB250" s="515"/>
      <c r="BC250" s="643"/>
      <c r="BD250" s="515"/>
      <c r="BE250" s="515"/>
      <c r="BF250" s="515"/>
      <c r="BG250" s="515"/>
      <c r="BH250" s="631"/>
      <c r="BI250" s="515"/>
      <c r="BJ250" s="515"/>
      <c r="BK250" s="515"/>
      <c r="BL250" s="515"/>
      <c r="BM250" s="515"/>
      <c r="BN250" s="515"/>
      <c r="BO250" s="516"/>
    </row>
    <row r="251" spans="1:67" s="517"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9"/>
      <c r="AL251" s="519"/>
      <c r="AM251" s="519"/>
      <c r="AN251" s="519"/>
      <c r="AO251" s="519"/>
      <c r="AP251" s="519"/>
      <c r="AQ251" s="515"/>
      <c r="AR251" s="519"/>
      <c r="AS251" s="515"/>
      <c r="AT251" s="515"/>
      <c r="AU251" s="515"/>
      <c r="AV251" s="515"/>
      <c r="AW251" s="515"/>
      <c r="AX251" s="515"/>
      <c r="AY251" s="515"/>
      <c r="AZ251" s="515"/>
      <c r="BA251" s="515"/>
      <c r="BB251" s="515"/>
      <c r="BC251" s="643"/>
      <c r="BD251" s="515"/>
      <c r="BE251" s="515"/>
      <c r="BF251" s="515"/>
      <c r="BG251" s="515"/>
      <c r="BH251" s="631"/>
      <c r="BI251" s="515"/>
      <c r="BJ251" s="515"/>
      <c r="BK251" s="515"/>
      <c r="BL251" s="515"/>
      <c r="BM251" s="515"/>
      <c r="BN251" s="515"/>
      <c r="BO251" s="516"/>
    </row>
    <row r="252" spans="1:67" s="517"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9"/>
      <c r="AL252" s="519"/>
      <c r="AM252" s="519"/>
      <c r="AN252" s="519"/>
      <c r="AO252" s="519"/>
      <c r="AP252" s="519"/>
      <c r="AQ252" s="515"/>
      <c r="AR252" s="519"/>
      <c r="AS252" s="515"/>
      <c r="AT252" s="515"/>
      <c r="AU252" s="515"/>
      <c r="AV252" s="515"/>
      <c r="AW252" s="515"/>
      <c r="AX252" s="515"/>
      <c r="AY252" s="515"/>
      <c r="AZ252" s="515"/>
      <c r="BA252" s="515"/>
      <c r="BB252" s="515"/>
      <c r="BC252" s="643"/>
      <c r="BD252" s="515"/>
      <c r="BE252" s="515"/>
      <c r="BF252" s="515"/>
      <c r="BG252" s="515"/>
      <c r="BH252" s="631"/>
      <c r="BI252" s="515"/>
      <c r="BJ252" s="515"/>
      <c r="BK252" s="515"/>
      <c r="BL252" s="515"/>
      <c r="BM252" s="515"/>
      <c r="BN252" s="515"/>
      <c r="BO252" s="516"/>
    </row>
    <row r="253" spans="1:67" s="517"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9"/>
      <c r="AL253" s="519"/>
      <c r="AM253" s="519"/>
      <c r="AN253" s="519"/>
      <c r="AO253" s="519"/>
      <c r="AP253" s="519"/>
      <c r="AQ253" s="515"/>
      <c r="AR253" s="519"/>
      <c r="AS253" s="515"/>
      <c r="AT253" s="515"/>
      <c r="AU253" s="515"/>
      <c r="AV253" s="515"/>
      <c r="AW253" s="515"/>
      <c r="AX253" s="515"/>
      <c r="AY253" s="515"/>
      <c r="AZ253" s="515"/>
      <c r="BA253" s="515"/>
      <c r="BB253" s="515"/>
      <c r="BC253" s="643"/>
      <c r="BD253" s="515"/>
      <c r="BE253" s="515"/>
      <c r="BF253" s="515"/>
      <c r="BG253" s="515"/>
      <c r="BH253" s="631"/>
      <c r="BI253" s="515"/>
      <c r="BJ253" s="515"/>
      <c r="BK253" s="515"/>
      <c r="BL253" s="515"/>
      <c r="BM253" s="515"/>
      <c r="BN253" s="515"/>
      <c r="BO253" s="516"/>
    </row>
    <row r="254" spans="1:67" s="517"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9"/>
      <c r="AL254" s="519"/>
      <c r="AM254" s="519"/>
      <c r="AN254" s="519"/>
      <c r="AO254" s="519"/>
      <c r="AP254" s="519"/>
      <c r="AQ254" s="515"/>
      <c r="AR254" s="519"/>
      <c r="AS254" s="515"/>
      <c r="AT254" s="515"/>
      <c r="AU254" s="515"/>
      <c r="AV254" s="515"/>
      <c r="AW254" s="515"/>
      <c r="AX254" s="515"/>
      <c r="AY254" s="515"/>
      <c r="AZ254" s="515"/>
      <c r="BA254" s="515"/>
      <c r="BB254" s="515"/>
      <c r="BC254" s="643"/>
      <c r="BD254" s="515"/>
      <c r="BE254" s="515"/>
      <c r="BF254" s="515"/>
      <c r="BG254" s="515"/>
      <c r="BH254" s="631"/>
      <c r="BI254" s="515"/>
      <c r="BJ254" s="515"/>
      <c r="BK254" s="515"/>
      <c r="BL254" s="515"/>
      <c r="BM254" s="515"/>
      <c r="BN254" s="515"/>
      <c r="BO254" s="516"/>
    </row>
    <row r="255" spans="1:67" s="517"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9"/>
      <c r="AL255" s="519"/>
      <c r="AM255" s="519"/>
      <c r="AN255" s="519"/>
      <c r="AO255" s="519"/>
      <c r="AP255" s="519"/>
      <c r="AQ255" s="515"/>
      <c r="AR255" s="519"/>
      <c r="AS255" s="515"/>
      <c r="AT255" s="515"/>
      <c r="AU255" s="515"/>
      <c r="AV255" s="515"/>
      <c r="AW255" s="515"/>
      <c r="AX255" s="515"/>
      <c r="AY255" s="515"/>
      <c r="AZ255" s="515"/>
      <c r="BA255" s="515"/>
      <c r="BB255" s="515"/>
      <c r="BC255" s="643"/>
      <c r="BD255" s="515"/>
      <c r="BE255" s="515"/>
      <c r="BF255" s="515"/>
      <c r="BG255" s="515"/>
      <c r="BH255" s="631"/>
      <c r="BI255" s="515"/>
      <c r="BJ255" s="515"/>
      <c r="BK255" s="515"/>
      <c r="BL255" s="515"/>
      <c r="BM255" s="515"/>
      <c r="BN255" s="515"/>
      <c r="BO255" s="516"/>
    </row>
    <row r="256" spans="1:67" s="517"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9"/>
      <c r="AL256" s="519"/>
      <c r="AM256" s="519"/>
      <c r="AN256" s="519"/>
      <c r="AO256" s="519"/>
      <c r="AP256" s="519"/>
      <c r="AQ256" s="515"/>
      <c r="AR256" s="519"/>
      <c r="AS256" s="515"/>
      <c r="AT256" s="515"/>
      <c r="AU256" s="515"/>
      <c r="AV256" s="515"/>
      <c r="AW256" s="515"/>
      <c r="AX256" s="515"/>
      <c r="AY256" s="515"/>
      <c r="AZ256" s="515"/>
      <c r="BA256" s="515"/>
      <c r="BB256" s="515"/>
      <c r="BC256" s="643"/>
      <c r="BD256" s="515"/>
      <c r="BE256" s="515"/>
      <c r="BF256" s="515"/>
      <c r="BG256" s="515"/>
      <c r="BH256" s="631"/>
      <c r="BI256" s="515"/>
      <c r="BJ256" s="515"/>
      <c r="BK256" s="515"/>
      <c r="BL256" s="515"/>
      <c r="BM256" s="515"/>
      <c r="BN256" s="515"/>
      <c r="BO256" s="516"/>
    </row>
    <row r="257" spans="1:67" s="517"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9"/>
      <c r="AL257" s="519"/>
      <c r="AM257" s="519"/>
      <c r="AN257" s="519"/>
      <c r="AO257" s="519"/>
      <c r="AP257" s="519"/>
      <c r="AQ257" s="515"/>
      <c r="AR257" s="519"/>
      <c r="AS257" s="515"/>
      <c r="AT257" s="515"/>
      <c r="AU257" s="515"/>
      <c r="AV257" s="515"/>
      <c r="AW257" s="515"/>
      <c r="AX257" s="515"/>
      <c r="AY257" s="515"/>
      <c r="AZ257" s="515"/>
      <c r="BA257" s="515"/>
      <c r="BB257" s="515"/>
      <c r="BC257" s="643"/>
      <c r="BD257" s="515"/>
      <c r="BE257" s="515"/>
      <c r="BF257" s="515"/>
      <c r="BG257" s="515"/>
      <c r="BH257" s="631"/>
      <c r="BI257" s="515"/>
      <c r="BJ257" s="515"/>
      <c r="BK257" s="515"/>
      <c r="BL257" s="515"/>
      <c r="BM257" s="515"/>
      <c r="BN257" s="515"/>
      <c r="BO257" s="516"/>
    </row>
    <row r="258" spans="1:67" s="517"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9"/>
      <c r="AL258" s="519"/>
      <c r="AM258" s="519"/>
      <c r="AN258" s="519"/>
      <c r="AO258" s="519"/>
      <c r="AP258" s="519"/>
      <c r="AQ258" s="515"/>
      <c r="AR258" s="519"/>
      <c r="AS258" s="515"/>
      <c r="AT258" s="515"/>
      <c r="AU258" s="515"/>
      <c r="AV258" s="515"/>
      <c r="AW258" s="515"/>
      <c r="AX258" s="515"/>
      <c r="AY258" s="515"/>
      <c r="AZ258" s="515"/>
      <c r="BA258" s="515"/>
      <c r="BB258" s="515"/>
      <c r="BC258" s="643"/>
      <c r="BD258" s="515"/>
      <c r="BE258" s="515"/>
      <c r="BF258" s="515"/>
      <c r="BG258" s="515"/>
      <c r="BH258" s="631"/>
      <c r="BI258" s="515"/>
      <c r="BJ258" s="515"/>
      <c r="BK258" s="515"/>
      <c r="BL258" s="515"/>
      <c r="BM258" s="515"/>
      <c r="BN258" s="515"/>
      <c r="BO258" s="516"/>
    </row>
    <row r="259" spans="1:67" s="517"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9"/>
      <c r="AL259" s="519"/>
      <c r="AM259" s="519"/>
      <c r="AN259" s="519"/>
      <c r="AO259" s="519"/>
      <c r="AP259" s="519"/>
      <c r="AQ259" s="515"/>
      <c r="AR259" s="519"/>
      <c r="AS259" s="515"/>
      <c r="AT259" s="515"/>
      <c r="AU259" s="515"/>
      <c r="AV259" s="515"/>
      <c r="AW259" s="515"/>
      <c r="AX259" s="515"/>
      <c r="AY259" s="515"/>
      <c r="AZ259" s="515"/>
      <c r="BA259" s="515"/>
      <c r="BB259" s="515"/>
      <c r="BC259" s="643"/>
      <c r="BD259" s="515"/>
      <c r="BE259" s="515"/>
      <c r="BF259" s="515"/>
      <c r="BG259" s="515"/>
      <c r="BH259" s="631"/>
      <c r="BI259" s="515"/>
      <c r="BJ259" s="515"/>
      <c r="BK259" s="515"/>
      <c r="BL259" s="515"/>
      <c r="BM259" s="515"/>
      <c r="BN259" s="515"/>
      <c r="BO259" s="516"/>
    </row>
    <row r="260" spans="1:67" s="517"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9"/>
      <c r="AL260" s="519"/>
      <c r="AM260" s="519"/>
      <c r="AN260" s="519"/>
      <c r="AO260" s="519"/>
      <c r="AP260" s="519"/>
      <c r="AQ260" s="515"/>
      <c r="AR260" s="519"/>
      <c r="AS260" s="515"/>
      <c r="AT260" s="515"/>
      <c r="AU260" s="515"/>
      <c r="AV260" s="515"/>
      <c r="AW260" s="515"/>
      <c r="AX260" s="515"/>
      <c r="AY260" s="515"/>
      <c r="AZ260" s="515"/>
      <c r="BA260" s="515"/>
      <c r="BB260" s="515"/>
      <c r="BC260" s="643"/>
      <c r="BD260" s="515"/>
      <c r="BE260" s="515"/>
      <c r="BF260" s="515"/>
      <c r="BG260" s="515"/>
      <c r="BH260" s="631"/>
      <c r="BI260" s="515"/>
      <c r="BJ260" s="515"/>
      <c r="BK260" s="515"/>
      <c r="BL260" s="515"/>
      <c r="BM260" s="515"/>
      <c r="BN260" s="515"/>
      <c r="BO260" s="516"/>
    </row>
    <row r="261" spans="1:67" s="517"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9"/>
      <c r="AL261" s="519"/>
      <c r="AM261" s="519"/>
      <c r="AN261" s="519"/>
      <c r="AO261" s="519"/>
      <c r="AP261" s="519"/>
      <c r="AQ261" s="515"/>
      <c r="AR261" s="519"/>
      <c r="AS261" s="515"/>
      <c r="AT261" s="515"/>
      <c r="AU261" s="515"/>
      <c r="AV261" s="515"/>
      <c r="AW261" s="515"/>
      <c r="AX261" s="515"/>
      <c r="AY261" s="515"/>
      <c r="AZ261" s="515"/>
      <c r="BA261" s="515"/>
      <c r="BB261" s="515"/>
      <c r="BC261" s="643"/>
      <c r="BD261" s="515"/>
      <c r="BE261" s="515"/>
      <c r="BF261" s="515"/>
      <c r="BG261" s="515"/>
      <c r="BH261" s="631"/>
      <c r="BI261" s="515"/>
      <c r="BJ261" s="515"/>
      <c r="BK261" s="515"/>
      <c r="BL261" s="515"/>
      <c r="BM261" s="515"/>
      <c r="BN261" s="515"/>
      <c r="BO261" s="516"/>
    </row>
    <row r="262" spans="1:67" s="517"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9"/>
      <c r="AL262" s="519"/>
      <c r="AM262" s="519"/>
      <c r="AN262" s="519"/>
      <c r="AO262" s="519"/>
      <c r="AP262" s="519"/>
      <c r="AQ262" s="515"/>
      <c r="AR262" s="519"/>
      <c r="AS262" s="515"/>
      <c r="AT262" s="515"/>
      <c r="AU262" s="515"/>
      <c r="AV262" s="515"/>
      <c r="AW262" s="515"/>
      <c r="AX262" s="515"/>
      <c r="AY262" s="515"/>
      <c r="AZ262" s="515"/>
      <c r="BA262" s="515"/>
      <c r="BB262" s="515"/>
      <c r="BC262" s="643"/>
      <c r="BD262" s="515"/>
      <c r="BE262" s="515"/>
      <c r="BF262" s="515"/>
      <c r="BG262" s="515"/>
      <c r="BH262" s="631"/>
      <c r="BI262" s="515"/>
      <c r="BJ262" s="515"/>
      <c r="BK262" s="515"/>
      <c r="BL262" s="515"/>
      <c r="BM262" s="515"/>
      <c r="BN262" s="515"/>
      <c r="BO262" s="516"/>
    </row>
    <row r="263" spans="1:67" s="517"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9"/>
      <c r="AL263" s="519"/>
      <c r="AM263" s="519"/>
      <c r="AN263" s="519"/>
      <c r="AO263" s="519"/>
      <c r="AP263" s="519"/>
      <c r="AQ263" s="515"/>
      <c r="AR263" s="519"/>
      <c r="AS263" s="515"/>
      <c r="AT263" s="515"/>
      <c r="AU263" s="515"/>
      <c r="AV263" s="515"/>
      <c r="AW263" s="515"/>
      <c r="AX263" s="515"/>
      <c r="AY263" s="515"/>
      <c r="AZ263" s="515"/>
      <c r="BA263" s="515"/>
      <c r="BB263" s="515"/>
      <c r="BC263" s="643"/>
      <c r="BD263" s="515"/>
      <c r="BE263" s="515"/>
      <c r="BF263" s="515"/>
      <c r="BG263" s="515"/>
      <c r="BH263" s="631"/>
      <c r="BI263" s="515"/>
      <c r="BJ263" s="515"/>
      <c r="BK263" s="515"/>
      <c r="BL263" s="515"/>
      <c r="BM263" s="515"/>
      <c r="BN263" s="515"/>
      <c r="BO263" s="516"/>
    </row>
    <row r="264" spans="1:67" s="517"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9"/>
      <c r="AL264" s="519"/>
      <c r="AM264" s="519"/>
      <c r="AN264" s="519"/>
      <c r="AO264" s="519"/>
      <c r="AP264" s="519"/>
      <c r="AQ264" s="515"/>
      <c r="AR264" s="519"/>
      <c r="AS264" s="515"/>
      <c r="AT264" s="515"/>
      <c r="AU264" s="515"/>
      <c r="AV264" s="515"/>
      <c r="AW264" s="515"/>
      <c r="AX264" s="515"/>
      <c r="AY264" s="515"/>
      <c r="AZ264" s="515"/>
      <c r="BA264" s="515"/>
      <c r="BB264" s="515"/>
      <c r="BC264" s="643"/>
      <c r="BD264" s="515"/>
      <c r="BE264" s="515"/>
      <c r="BF264" s="515"/>
      <c r="BG264" s="515"/>
      <c r="BH264" s="631"/>
      <c r="BI264" s="515"/>
      <c r="BJ264" s="515"/>
      <c r="BK264" s="515"/>
      <c r="BL264" s="515"/>
      <c r="BM264" s="515"/>
      <c r="BN264" s="515"/>
      <c r="BO264" s="516"/>
    </row>
    <row r="265" spans="1:67" s="517"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9"/>
      <c r="AL265" s="519"/>
      <c r="AM265" s="519"/>
      <c r="AN265" s="519"/>
      <c r="AO265" s="519"/>
      <c r="AP265" s="519"/>
      <c r="AQ265" s="515"/>
      <c r="AR265" s="519"/>
      <c r="AS265" s="515"/>
      <c r="AT265" s="515"/>
      <c r="AU265" s="515"/>
      <c r="AV265" s="515"/>
      <c r="AW265" s="515"/>
      <c r="AX265" s="515"/>
      <c r="AY265" s="515"/>
      <c r="AZ265" s="515"/>
      <c r="BA265" s="515"/>
      <c r="BB265" s="515"/>
      <c r="BC265" s="643"/>
      <c r="BD265" s="515"/>
      <c r="BE265" s="515"/>
      <c r="BF265" s="515"/>
      <c r="BG265" s="515"/>
      <c r="BH265" s="631"/>
      <c r="BI265" s="515"/>
      <c r="BJ265" s="515"/>
      <c r="BK265" s="515"/>
      <c r="BL265" s="515"/>
      <c r="BM265" s="515"/>
      <c r="BN265" s="515"/>
      <c r="BO265" s="516"/>
    </row>
    <row r="266" spans="1:67" s="517"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9"/>
      <c r="AL266" s="519"/>
      <c r="AM266" s="519"/>
      <c r="AN266" s="519"/>
      <c r="AO266" s="519"/>
      <c r="AP266" s="519"/>
      <c r="AQ266" s="515"/>
      <c r="AR266" s="519"/>
      <c r="AS266" s="515"/>
      <c r="AT266" s="515"/>
      <c r="AU266" s="515"/>
      <c r="AV266" s="515"/>
      <c r="AW266" s="515"/>
      <c r="AX266" s="515"/>
      <c r="AY266" s="515"/>
      <c r="AZ266" s="515"/>
      <c r="BA266" s="515"/>
      <c r="BB266" s="515"/>
      <c r="BC266" s="643"/>
      <c r="BD266" s="515"/>
      <c r="BE266" s="515"/>
      <c r="BF266" s="515"/>
      <c r="BG266" s="515"/>
      <c r="BH266" s="631"/>
      <c r="BI266" s="515"/>
      <c r="BJ266" s="515"/>
      <c r="BK266" s="515"/>
      <c r="BL266" s="515"/>
      <c r="BM266" s="515"/>
      <c r="BN266" s="515"/>
      <c r="BO266" s="516"/>
    </row>
    <row r="267" spans="1:67" s="517"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9"/>
      <c r="AL267" s="519"/>
      <c r="AM267" s="519"/>
      <c r="AN267" s="519"/>
      <c r="AO267" s="519"/>
      <c r="AP267" s="519"/>
      <c r="AQ267" s="515"/>
      <c r="AR267" s="519"/>
      <c r="AS267" s="515"/>
      <c r="AT267" s="515"/>
      <c r="AU267" s="515"/>
      <c r="AV267" s="515"/>
      <c r="AW267" s="515"/>
      <c r="AX267" s="515"/>
      <c r="AY267" s="515"/>
      <c r="AZ267" s="515"/>
      <c r="BA267" s="515"/>
      <c r="BB267" s="515"/>
      <c r="BC267" s="643"/>
      <c r="BD267" s="515"/>
      <c r="BE267" s="515"/>
      <c r="BF267" s="515"/>
      <c r="BG267" s="515"/>
      <c r="BH267" s="631"/>
      <c r="BI267" s="515"/>
      <c r="BJ267" s="515"/>
      <c r="BK267" s="515"/>
      <c r="BL267" s="515"/>
      <c r="BM267" s="515"/>
      <c r="BN267" s="515"/>
      <c r="BO267" s="516"/>
    </row>
    <row r="268" spans="1:67" s="517"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9"/>
      <c r="AL268" s="519"/>
      <c r="AM268" s="519"/>
      <c r="AN268" s="519"/>
      <c r="AO268" s="519"/>
      <c r="AP268" s="519"/>
      <c r="AQ268" s="515"/>
      <c r="AR268" s="519"/>
      <c r="AS268" s="515"/>
      <c r="AT268" s="515"/>
      <c r="AU268" s="515"/>
      <c r="AV268" s="515"/>
      <c r="AW268" s="515"/>
      <c r="AX268" s="515"/>
      <c r="AY268" s="515"/>
      <c r="AZ268" s="515"/>
      <c r="BA268" s="515"/>
      <c r="BB268" s="515"/>
      <c r="BC268" s="643"/>
      <c r="BD268" s="515"/>
      <c r="BE268" s="515"/>
      <c r="BF268" s="515"/>
      <c r="BG268" s="515"/>
      <c r="BH268" s="631"/>
      <c r="BI268" s="515"/>
      <c r="BJ268" s="515"/>
      <c r="BK268" s="515"/>
      <c r="BL268" s="515"/>
      <c r="BM268" s="515"/>
      <c r="BN268" s="515"/>
      <c r="BO268" s="516"/>
    </row>
    <row r="269" spans="1:67" s="517"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9"/>
      <c r="AL269" s="519"/>
      <c r="AM269" s="519"/>
      <c r="AN269" s="519"/>
      <c r="AO269" s="519"/>
      <c r="AP269" s="519"/>
      <c r="AQ269" s="515"/>
      <c r="AR269" s="519"/>
      <c r="AS269" s="515"/>
      <c r="AT269" s="515"/>
      <c r="AU269" s="515"/>
      <c r="AV269" s="515"/>
      <c r="AW269" s="515"/>
      <c r="AX269" s="515"/>
      <c r="AY269" s="515"/>
      <c r="AZ269" s="515"/>
      <c r="BA269" s="515"/>
      <c r="BB269" s="515"/>
      <c r="BC269" s="643"/>
      <c r="BD269" s="515"/>
      <c r="BE269" s="515"/>
      <c r="BF269" s="515"/>
      <c r="BG269" s="515"/>
      <c r="BH269" s="631"/>
      <c r="BI269" s="515"/>
      <c r="BJ269" s="515"/>
      <c r="BK269" s="515"/>
      <c r="BL269" s="515"/>
      <c r="BM269" s="515"/>
      <c r="BN269" s="515"/>
      <c r="BO269" s="516"/>
    </row>
    <row r="270" spans="1:67" s="517"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9"/>
      <c r="AL270" s="519"/>
      <c r="AM270" s="519"/>
      <c r="AN270" s="519"/>
      <c r="AO270" s="519"/>
      <c r="AP270" s="519"/>
      <c r="AQ270" s="515"/>
      <c r="AR270" s="519"/>
      <c r="AS270" s="515"/>
      <c r="AT270" s="515"/>
      <c r="AU270" s="515"/>
      <c r="AV270" s="515"/>
      <c r="AW270" s="515"/>
      <c r="AX270" s="515"/>
      <c r="AY270" s="515"/>
      <c r="AZ270" s="515"/>
      <c r="BA270" s="515"/>
      <c r="BB270" s="515"/>
      <c r="BC270" s="643"/>
      <c r="BD270" s="515"/>
      <c r="BE270" s="515"/>
      <c r="BF270" s="515"/>
      <c r="BG270" s="515"/>
      <c r="BH270" s="631"/>
      <c r="BI270" s="515"/>
      <c r="BJ270" s="515"/>
      <c r="BK270" s="515"/>
      <c r="BL270" s="515"/>
      <c r="BM270" s="515"/>
      <c r="BN270" s="515"/>
      <c r="BO270" s="516"/>
    </row>
    <row r="271" spans="1:67" s="517"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9"/>
      <c r="AL271" s="519"/>
      <c r="AM271" s="519"/>
      <c r="AN271" s="519"/>
      <c r="AO271" s="519"/>
      <c r="AP271" s="519"/>
      <c r="AQ271" s="515"/>
      <c r="AR271" s="519"/>
      <c r="AS271" s="515"/>
      <c r="AT271" s="515"/>
      <c r="AU271" s="515"/>
      <c r="AV271" s="515"/>
      <c r="AW271" s="515"/>
      <c r="AX271" s="515"/>
      <c r="AY271" s="515"/>
      <c r="AZ271" s="515"/>
      <c r="BA271" s="515"/>
      <c r="BB271" s="515"/>
      <c r="BC271" s="643"/>
      <c r="BD271" s="515"/>
      <c r="BE271" s="515"/>
      <c r="BF271" s="515"/>
      <c r="BG271" s="515"/>
      <c r="BH271" s="631"/>
      <c r="BI271" s="515"/>
      <c r="BJ271" s="515"/>
      <c r="BK271" s="515"/>
      <c r="BL271" s="515"/>
      <c r="BM271" s="515"/>
      <c r="BN271" s="515"/>
      <c r="BO271" s="516"/>
    </row>
    <row r="272" spans="1:67" s="517"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9"/>
      <c r="AL272" s="519"/>
      <c r="AM272" s="519"/>
      <c r="AN272" s="519"/>
      <c r="AO272" s="519"/>
      <c r="AP272" s="519"/>
      <c r="AQ272" s="515"/>
      <c r="AR272" s="519"/>
      <c r="AS272" s="515"/>
      <c r="AT272" s="515"/>
      <c r="AU272" s="515"/>
      <c r="AV272" s="515"/>
      <c r="AW272" s="515"/>
      <c r="AX272" s="515"/>
      <c r="AY272" s="515"/>
      <c r="AZ272" s="515"/>
      <c r="BA272" s="515"/>
      <c r="BB272" s="515"/>
      <c r="BC272" s="643"/>
      <c r="BD272" s="515"/>
      <c r="BE272" s="515"/>
      <c r="BF272" s="515"/>
      <c r="BG272" s="515"/>
      <c r="BH272" s="631"/>
      <c r="BI272" s="515"/>
      <c r="BJ272" s="515"/>
      <c r="BK272" s="515"/>
      <c r="BL272" s="515"/>
      <c r="BM272" s="515"/>
      <c r="BN272" s="515"/>
      <c r="BO272" s="516"/>
    </row>
    <row r="273" spans="1:67" s="517"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9"/>
      <c r="AL273" s="519"/>
      <c r="AM273" s="519"/>
      <c r="AN273" s="519"/>
      <c r="AO273" s="519"/>
      <c r="AP273" s="519"/>
      <c r="AQ273" s="515"/>
      <c r="AR273" s="519"/>
      <c r="AS273" s="515"/>
      <c r="AT273" s="515"/>
      <c r="AU273" s="515"/>
      <c r="AV273" s="515"/>
      <c r="AW273" s="515"/>
      <c r="AX273" s="515"/>
      <c r="AY273" s="515"/>
      <c r="AZ273" s="515"/>
      <c r="BA273" s="515"/>
      <c r="BB273" s="515"/>
      <c r="BC273" s="643"/>
      <c r="BD273" s="515"/>
      <c r="BE273" s="515"/>
      <c r="BF273" s="515"/>
      <c r="BG273" s="515"/>
      <c r="BH273" s="631"/>
      <c r="BI273" s="515"/>
      <c r="BJ273" s="515"/>
      <c r="BK273" s="515"/>
      <c r="BL273" s="515"/>
      <c r="BM273" s="515"/>
      <c r="BN273" s="515"/>
      <c r="BO273" s="516"/>
    </row>
    <row r="274" spans="1:67" s="517"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9"/>
      <c r="AL274" s="519"/>
      <c r="AM274" s="519"/>
      <c r="AN274" s="519"/>
      <c r="AO274" s="519"/>
      <c r="AP274" s="519"/>
      <c r="AQ274" s="515"/>
      <c r="AR274" s="519"/>
      <c r="AS274" s="515"/>
      <c r="AT274" s="515"/>
      <c r="AU274" s="515"/>
      <c r="AV274" s="515"/>
      <c r="AW274" s="515"/>
      <c r="AX274" s="515"/>
      <c r="AY274" s="515"/>
      <c r="AZ274" s="515"/>
      <c r="BA274" s="515"/>
      <c r="BB274" s="515"/>
      <c r="BC274" s="643"/>
      <c r="BD274" s="515"/>
      <c r="BE274" s="515"/>
      <c r="BF274" s="515"/>
      <c r="BG274" s="515"/>
      <c r="BH274" s="631"/>
      <c r="BI274" s="515"/>
      <c r="BJ274" s="515"/>
      <c r="BK274" s="515"/>
      <c r="BL274" s="515"/>
      <c r="BM274" s="515"/>
      <c r="BN274" s="515"/>
      <c r="BO274" s="516"/>
    </row>
    <row r="275" spans="1:67" s="517"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9"/>
      <c r="AL275" s="519"/>
      <c r="AM275" s="519"/>
      <c r="AN275" s="519"/>
      <c r="AO275" s="519"/>
      <c r="AP275" s="519"/>
      <c r="AQ275" s="515"/>
      <c r="AR275" s="519"/>
      <c r="AS275" s="515"/>
      <c r="AT275" s="515"/>
      <c r="AU275" s="515"/>
      <c r="AV275" s="515"/>
      <c r="AW275" s="515"/>
      <c r="AX275" s="515"/>
      <c r="AY275" s="515"/>
      <c r="AZ275" s="515"/>
      <c r="BA275" s="515"/>
      <c r="BB275" s="515"/>
      <c r="BC275" s="643"/>
      <c r="BD275" s="515"/>
      <c r="BE275" s="515"/>
      <c r="BF275" s="515"/>
      <c r="BG275" s="515"/>
      <c r="BH275" s="631"/>
      <c r="BI275" s="515"/>
      <c r="BJ275" s="515"/>
      <c r="BK275" s="515"/>
      <c r="BL275" s="515"/>
      <c r="BM275" s="515"/>
      <c r="BN275" s="515"/>
      <c r="BO275" s="516"/>
    </row>
    <row r="276" spans="1:67" s="517"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9"/>
      <c r="AL276" s="519"/>
      <c r="AM276" s="519"/>
      <c r="AN276" s="519"/>
      <c r="AO276" s="519"/>
      <c r="AP276" s="519"/>
      <c r="AQ276" s="515"/>
      <c r="AR276" s="519"/>
      <c r="AS276" s="515"/>
      <c r="AT276" s="515"/>
      <c r="AU276" s="515"/>
      <c r="AV276" s="515"/>
      <c r="AW276" s="515"/>
      <c r="AX276" s="515"/>
      <c r="AY276" s="515"/>
      <c r="AZ276" s="515"/>
      <c r="BA276" s="515"/>
      <c r="BB276" s="515"/>
      <c r="BC276" s="643"/>
      <c r="BD276" s="515"/>
      <c r="BE276" s="515"/>
      <c r="BF276" s="515"/>
      <c r="BG276" s="515"/>
      <c r="BH276" s="631"/>
      <c r="BI276" s="515"/>
      <c r="BJ276" s="515"/>
      <c r="BK276" s="515"/>
      <c r="BL276" s="515"/>
      <c r="BM276" s="515"/>
      <c r="BN276" s="515"/>
      <c r="BO276" s="516"/>
    </row>
    <row r="277" spans="1:67" s="517"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9"/>
      <c r="AL277" s="519"/>
      <c r="AM277" s="519"/>
      <c r="AN277" s="519"/>
      <c r="AO277" s="519"/>
      <c r="AP277" s="519"/>
      <c r="AQ277" s="515"/>
      <c r="AR277" s="519"/>
      <c r="AS277" s="515"/>
      <c r="AT277" s="515"/>
      <c r="AU277" s="515"/>
      <c r="AV277" s="515"/>
      <c r="AW277" s="515"/>
      <c r="AX277" s="515"/>
      <c r="AY277" s="515"/>
      <c r="AZ277" s="515"/>
      <c r="BA277" s="515"/>
      <c r="BB277" s="515"/>
      <c r="BC277" s="643"/>
      <c r="BD277" s="515"/>
      <c r="BE277" s="515"/>
      <c r="BF277" s="515"/>
      <c r="BG277" s="515"/>
      <c r="BH277" s="631"/>
      <c r="BI277" s="515"/>
      <c r="BJ277" s="515"/>
      <c r="BK277" s="515"/>
      <c r="BL277" s="515"/>
      <c r="BM277" s="515"/>
      <c r="BN277" s="515"/>
      <c r="BO277" s="516"/>
    </row>
    <row r="278" spans="1:67" s="517"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9"/>
      <c r="AL278" s="519"/>
      <c r="AM278" s="519"/>
      <c r="AN278" s="519"/>
      <c r="AO278" s="519"/>
      <c r="AP278" s="519"/>
      <c r="AQ278" s="515"/>
      <c r="AR278" s="519"/>
      <c r="AS278" s="515"/>
      <c r="AT278" s="515"/>
      <c r="AU278" s="515"/>
      <c r="AV278" s="515"/>
      <c r="AW278" s="515"/>
      <c r="AX278" s="515"/>
      <c r="AY278" s="515"/>
      <c r="AZ278" s="515"/>
      <c r="BA278" s="515"/>
      <c r="BB278" s="515"/>
      <c r="BC278" s="643"/>
      <c r="BD278" s="515"/>
      <c r="BE278" s="515"/>
      <c r="BF278" s="515"/>
      <c r="BG278" s="515"/>
      <c r="BH278" s="631"/>
      <c r="BI278" s="515"/>
      <c r="BJ278" s="515"/>
      <c r="BK278" s="515"/>
      <c r="BL278" s="515"/>
      <c r="BM278" s="515"/>
      <c r="BN278" s="515"/>
      <c r="BO278" s="516"/>
    </row>
    <row r="279" spans="1:67" s="517"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9"/>
      <c r="AL279" s="519"/>
      <c r="AM279" s="519"/>
      <c r="AN279" s="519"/>
      <c r="AO279" s="519"/>
      <c r="AP279" s="519"/>
      <c r="AQ279" s="515"/>
      <c r="AR279" s="519"/>
      <c r="AS279" s="515"/>
      <c r="AT279" s="515"/>
      <c r="AU279" s="515"/>
      <c r="AV279" s="515"/>
      <c r="AW279" s="515"/>
      <c r="AX279" s="515"/>
      <c r="AY279" s="515"/>
      <c r="AZ279" s="515"/>
      <c r="BA279" s="515"/>
      <c r="BB279" s="515"/>
      <c r="BC279" s="643"/>
      <c r="BD279" s="515"/>
      <c r="BE279" s="515"/>
      <c r="BF279" s="515"/>
      <c r="BG279" s="515"/>
      <c r="BH279" s="631"/>
      <c r="BI279" s="515"/>
      <c r="BJ279" s="515"/>
      <c r="BK279" s="515"/>
      <c r="BL279" s="515"/>
      <c r="BM279" s="515"/>
      <c r="BN279" s="515"/>
      <c r="BO279" s="516"/>
    </row>
    <row r="280" spans="1:67" s="517"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9"/>
      <c r="AL280" s="519"/>
      <c r="AM280" s="519"/>
      <c r="AN280" s="519"/>
      <c r="AO280" s="519"/>
      <c r="AP280" s="519"/>
      <c r="AQ280" s="515"/>
      <c r="AR280" s="519"/>
      <c r="AS280" s="515"/>
      <c r="AT280" s="515"/>
      <c r="AU280" s="515"/>
      <c r="AV280" s="515"/>
      <c r="AW280" s="515"/>
      <c r="AX280" s="515"/>
      <c r="AY280" s="515"/>
      <c r="AZ280" s="515"/>
      <c r="BA280" s="515"/>
      <c r="BB280" s="515"/>
      <c r="BC280" s="643"/>
      <c r="BD280" s="515"/>
      <c r="BE280" s="515"/>
      <c r="BF280" s="515"/>
      <c r="BG280" s="515"/>
      <c r="BH280" s="631"/>
      <c r="BI280" s="515"/>
      <c r="BJ280" s="515"/>
      <c r="BK280" s="515"/>
      <c r="BL280" s="515"/>
      <c r="BM280" s="515"/>
      <c r="BN280" s="515"/>
      <c r="BO280" s="516"/>
    </row>
    <row r="281" spans="1:67" s="517"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9"/>
      <c r="AL281" s="519"/>
      <c r="AM281" s="519"/>
      <c r="AN281" s="519"/>
      <c r="AO281" s="519"/>
      <c r="AP281" s="519"/>
      <c r="AQ281" s="515"/>
      <c r="AR281" s="519"/>
      <c r="AS281" s="515"/>
      <c r="AT281" s="515"/>
      <c r="AU281" s="515"/>
      <c r="AV281" s="515"/>
      <c r="AW281" s="515"/>
      <c r="AX281" s="515"/>
      <c r="AY281" s="515"/>
      <c r="AZ281" s="515"/>
      <c r="BA281" s="515"/>
      <c r="BB281" s="515"/>
      <c r="BC281" s="643"/>
      <c r="BD281" s="515"/>
      <c r="BE281" s="515"/>
      <c r="BF281" s="515"/>
      <c r="BG281" s="515"/>
      <c r="BH281" s="631"/>
      <c r="BI281" s="515"/>
      <c r="BJ281" s="515"/>
      <c r="BK281" s="515"/>
      <c r="BL281" s="515"/>
      <c r="BM281" s="515"/>
      <c r="BN281" s="515"/>
      <c r="BO281" s="516"/>
    </row>
    <row r="282" spans="1:67" s="517"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9"/>
      <c r="AL282" s="519"/>
      <c r="AM282" s="519"/>
      <c r="AN282" s="519"/>
      <c r="AO282" s="519"/>
      <c r="AP282" s="519"/>
      <c r="AQ282" s="515"/>
      <c r="AR282" s="519"/>
      <c r="AS282" s="515"/>
      <c r="AT282" s="515"/>
      <c r="AU282" s="515"/>
      <c r="AV282" s="515"/>
      <c r="AW282" s="515"/>
      <c r="AX282" s="515"/>
      <c r="AY282" s="515"/>
      <c r="AZ282" s="515"/>
      <c r="BA282" s="515"/>
      <c r="BB282" s="515"/>
      <c r="BC282" s="643"/>
      <c r="BD282" s="515"/>
      <c r="BE282" s="515"/>
      <c r="BF282" s="515"/>
      <c r="BG282" s="515"/>
      <c r="BH282" s="631"/>
      <c r="BI282" s="515"/>
      <c r="BJ282" s="515"/>
      <c r="BK282" s="515"/>
      <c r="BL282" s="515"/>
      <c r="BM282" s="515"/>
      <c r="BN282" s="515"/>
      <c r="BO282" s="516"/>
    </row>
    <row r="283" spans="1:67" s="517"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9"/>
      <c r="AL283" s="519"/>
      <c r="AM283" s="519"/>
      <c r="AN283" s="519"/>
      <c r="AO283" s="519"/>
      <c r="AP283" s="519"/>
      <c r="AQ283" s="515"/>
      <c r="AR283" s="519"/>
      <c r="AS283" s="515"/>
      <c r="AT283" s="515"/>
      <c r="AU283" s="515"/>
      <c r="AV283" s="515"/>
      <c r="AW283" s="515"/>
      <c r="AX283" s="515"/>
      <c r="AY283" s="515"/>
      <c r="AZ283" s="515"/>
      <c r="BA283" s="515"/>
      <c r="BB283" s="515"/>
      <c r="BC283" s="643"/>
      <c r="BD283" s="515"/>
      <c r="BE283" s="515"/>
      <c r="BF283" s="515"/>
      <c r="BG283" s="515"/>
      <c r="BH283" s="631"/>
      <c r="BI283" s="515"/>
      <c r="BJ283" s="515"/>
      <c r="BK283" s="515"/>
      <c r="BL283" s="515"/>
      <c r="BM283" s="515"/>
      <c r="BN283" s="515"/>
      <c r="BO283" s="516"/>
    </row>
    <row r="284" spans="1:67" s="517"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9"/>
      <c r="AL284" s="519"/>
      <c r="AM284" s="519"/>
      <c r="AN284" s="519"/>
      <c r="AO284" s="519"/>
      <c r="AP284" s="519"/>
      <c r="AQ284" s="515"/>
      <c r="AR284" s="519"/>
      <c r="AS284" s="515"/>
      <c r="AT284" s="515"/>
      <c r="AU284" s="515"/>
      <c r="AV284" s="515"/>
      <c r="AW284" s="515"/>
      <c r="AX284" s="515"/>
      <c r="AY284" s="515"/>
      <c r="AZ284" s="515"/>
      <c r="BA284" s="515"/>
      <c r="BB284" s="515"/>
      <c r="BC284" s="643"/>
      <c r="BD284" s="515"/>
      <c r="BE284" s="515"/>
      <c r="BF284" s="515"/>
      <c r="BG284" s="515"/>
      <c r="BH284" s="631"/>
      <c r="BI284" s="515"/>
      <c r="BJ284" s="515"/>
      <c r="BK284" s="515"/>
      <c r="BL284" s="515"/>
      <c r="BM284" s="515"/>
      <c r="BN284" s="515"/>
      <c r="BO284" s="516"/>
    </row>
    <row r="285" spans="1:67" s="517"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9"/>
      <c r="AL285" s="519"/>
      <c r="AM285" s="519"/>
      <c r="AN285" s="519"/>
      <c r="AO285" s="519"/>
      <c r="AP285" s="519"/>
      <c r="AQ285" s="515"/>
      <c r="AR285" s="519"/>
      <c r="AS285" s="515"/>
      <c r="AT285" s="515"/>
      <c r="AU285" s="515"/>
      <c r="AV285" s="515"/>
      <c r="AW285" s="515"/>
      <c r="AX285" s="515"/>
      <c r="AY285" s="515"/>
      <c r="AZ285" s="515"/>
      <c r="BA285" s="515"/>
      <c r="BB285" s="515"/>
      <c r="BC285" s="643"/>
      <c r="BD285" s="515"/>
      <c r="BE285" s="515"/>
      <c r="BF285" s="515"/>
      <c r="BG285" s="515"/>
      <c r="BH285" s="631"/>
      <c r="BI285" s="515"/>
      <c r="BJ285" s="515"/>
      <c r="BK285" s="515"/>
      <c r="BL285" s="515"/>
      <c r="BM285" s="515"/>
      <c r="BN285" s="515"/>
      <c r="BO285" s="516"/>
    </row>
    <row r="286" spans="1:67" s="517"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9"/>
      <c r="AL286" s="519"/>
      <c r="AM286" s="519"/>
      <c r="AN286" s="519"/>
      <c r="AO286" s="519"/>
      <c r="AP286" s="519"/>
      <c r="AQ286" s="515"/>
      <c r="AR286" s="519"/>
      <c r="AS286" s="515"/>
      <c r="AT286" s="515"/>
      <c r="AU286" s="515"/>
      <c r="AV286" s="515"/>
      <c r="AW286" s="515"/>
      <c r="AX286" s="515"/>
      <c r="AY286" s="515"/>
      <c r="AZ286" s="515"/>
      <c r="BA286" s="515"/>
      <c r="BB286" s="515"/>
      <c r="BC286" s="643"/>
      <c r="BD286" s="515"/>
      <c r="BE286" s="515"/>
      <c r="BF286" s="515"/>
      <c r="BG286" s="515"/>
      <c r="BH286" s="631"/>
      <c r="BI286" s="515"/>
      <c r="BJ286" s="515"/>
      <c r="BK286" s="515"/>
      <c r="BL286" s="515"/>
      <c r="BM286" s="515"/>
      <c r="BN286" s="515"/>
      <c r="BO286" s="516"/>
    </row>
    <row r="287" spans="1:67" s="517"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9"/>
      <c r="AL287" s="519"/>
      <c r="AM287" s="519"/>
      <c r="AN287" s="519"/>
      <c r="AO287" s="519"/>
      <c r="AP287" s="519"/>
      <c r="AQ287" s="515"/>
      <c r="AR287" s="519"/>
      <c r="AS287" s="515"/>
      <c r="AT287" s="515"/>
      <c r="AU287" s="515"/>
      <c r="AV287" s="515"/>
      <c r="AW287" s="515"/>
      <c r="AX287" s="515"/>
      <c r="AY287" s="515"/>
      <c r="AZ287" s="515"/>
      <c r="BA287" s="515"/>
      <c r="BB287" s="515"/>
      <c r="BC287" s="643"/>
      <c r="BD287" s="515"/>
      <c r="BE287" s="515"/>
      <c r="BF287" s="515"/>
      <c r="BG287" s="515"/>
      <c r="BH287" s="631"/>
      <c r="BI287" s="515"/>
      <c r="BJ287" s="515"/>
      <c r="BK287" s="515"/>
      <c r="BL287" s="515"/>
      <c r="BM287" s="515"/>
      <c r="BN287" s="515"/>
      <c r="BO287" s="516"/>
    </row>
    <row r="288" spans="1:67" s="517"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9"/>
      <c r="AL288" s="519"/>
      <c r="AM288" s="519"/>
      <c r="AN288" s="519"/>
      <c r="AO288" s="519"/>
      <c r="AP288" s="519"/>
      <c r="AQ288" s="515"/>
      <c r="AR288" s="519"/>
      <c r="AS288" s="515"/>
      <c r="AT288" s="515"/>
      <c r="AU288" s="515"/>
      <c r="AV288" s="515"/>
      <c r="AW288" s="515"/>
      <c r="AX288" s="515"/>
      <c r="AY288" s="515"/>
      <c r="AZ288" s="515"/>
      <c r="BA288" s="515"/>
      <c r="BB288" s="515"/>
      <c r="BC288" s="643"/>
      <c r="BD288" s="515"/>
      <c r="BE288" s="515"/>
      <c r="BF288" s="515"/>
      <c r="BG288" s="515"/>
      <c r="BH288" s="631"/>
      <c r="BI288" s="515"/>
      <c r="BJ288" s="515"/>
      <c r="BK288" s="515"/>
      <c r="BL288" s="515"/>
      <c r="BM288" s="515"/>
      <c r="BN288" s="515"/>
      <c r="BO288" s="516"/>
    </row>
    <row r="289" spans="1:67" s="517"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9"/>
      <c r="AL289" s="519"/>
      <c r="AM289" s="519"/>
      <c r="AN289" s="519"/>
      <c r="AO289" s="519"/>
      <c r="AP289" s="519"/>
      <c r="AQ289" s="515"/>
      <c r="AR289" s="519"/>
      <c r="AS289" s="515"/>
      <c r="AT289" s="515"/>
      <c r="AU289" s="515"/>
      <c r="AV289" s="515"/>
      <c r="AW289" s="515"/>
      <c r="AX289" s="515"/>
      <c r="AY289" s="515"/>
      <c r="AZ289" s="515"/>
      <c r="BA289" s="515"/>
      <c r="BB289" s="515"/>
      <c r="BC289" s="643"/>
      <c r="BD289" s="515"/>
      <c r="BE289" s="515"/>
      <c r="BF289" s="515"/>
      <c r="BG289" s="515"/>
      <c r="BH289" s="631"/>
      <c r="BI289" s="515"/>
      <c r="BJ289" s="515"/>
      <c r="BK289" s="515"/>
      <c r="BL289" s="515"/>
      <c r="BM289" s="515"/>
      <c r="BN289" s="515"/>
      <c r="BO289" s="516"/>
    </row>
    <row r="290" spans="1:67" s="517"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9"/>
      <c r="AL290" s="519"/>
      <c r="AM290" s="519"/>
      <c r="AN290" s="519"/>
      <c r="AO290" s="519"/>
      <c r="AP290" s="519"/>
      <c r="AQ290" s="515"/>
      <c r="AR290" s="519"/>
      <c r="AS290" s="515"/>
      <c r="AT290" s="515"/>
      <c r="AU290" s="515"/>
      <c r="AV290" s="515"/>
      <c r="AW290" s="515"/>
      <c r="AX290" s="515"/>
      <c r="AY290" s="515"/>
      <c r="AZ290" s="515"/>
      <c r="BA290" s="515"/>
      <c r="BB290" s="515"/>
      <c r="BC290" s="643"/>
      <c r="BD290" s="515"/>
      <c r="BE290" s="515"/>
      <c r="BF290" s="515"/>
      <c r="BG290" s="515"/>
      <c r="BH290" s="631"/>
      <c r="BI290" s="515"/>
      <c r="BJ290" s="515"/>
      <c r="BK290" s="515"/>
      <c r="BL290" s="515"/>
      <c r="BM290" s="515"/>
      <c r="BN290" s="515"/>
      <c r="BO290" s="516"/>
    </row>
    <row r="291" spans="1:67" s="517"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9"/>
      <c r="AL291" s="519"/>
      <c r="AM291" s="519"/>
      <c r="AN291" s="519"/>
      <c r="AO291" s="519"/>
      <c r="AP291" s="519"/>
      <c r="AQ291" s="515"/>
      <c r="AR291" s="519"/>
      <c r="AS291" s="515"/>
      <c r="AT291" s="515"/>
      <c r="AU291" s="515"/>
      <c r="AV291" s="515"/>
      <c r="AW291" s="515"/>
      <c r="AX291" s="515"/>
      <c r="AY291" s="515"/>
      <c r="AZ291" s="515"/>
      <c r="BA291" s="515"/>
      <c r="BB291" s="515"/>
      <c r="BC291" s="643"/>
      <c r="BD291" s="515"/>
      <c r="BE291" s="515"/>
      <c r="BF291" s="515"/>
      <c r="BG291" s="515"/>
      <c r="BH291" s="631"/>
      <c r="BI291" s="515"/>
      <c r="BJ291" s="515"/>
      <c r="BK291" s="515"/>
      <c r="BL291" s="515"/>
      <c r="BM291" s="515"/>
      <c r="BN291" s="515"/>
      <c r="BO291" s="516"/>
    </row>
    <row r="292" spans="1:67" s="517"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9"/>
      <c r="AL292" s="519"/>
      <c r="AM292" s="519"/>
      <c r="AN292" s="519"/>
      <c r="AO292" s="519"/>
      <c r="AP292" s="519"/>
      <c r="AQ292" s="515"/>
      <c r="AR292" s="519"/>
      <c r="AS292" s="515"/>
      <c r="AT292" s="515"/>
      <c r="AU292" s="515"/>
      <c r="AV292" s="515"/>
      <c r="AW292" s="515"/>
      <c r="AX292" s="515"/>
      <c r="AY292" s="515"/>
      <c r="AZ292" s="515"/>
      <c r="BA292" s="515"/>
      <c r="BB292" s="515"/>
      <c r="BC292" s="643"/>
      <c r="BD292" s="515"/>
      <c r="BE292" s="515"/>
      <c r="BF292" s="515"/>
      <c r="BG292" s="515"/>
      <c r="BH292" s="631"/>
      <c r="BI292" s="515"/>
      <c r="BJ292" s="515"/>
      <c r="BK292" s="515"/>
      <c r="BL292" s="515"/>
      <c r="BM292" s="515"/>
      <c r="BN292" s="515"/>
      <c r="BO292" s="516"/>
    </row>
    <row r="293" spans="1:67" s="517"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9"/>
      <c r="AL293" s="519"/>
      <c r="AM293" s="519"/>
      <c r="AN293" s="519"/>
      <c r="AO293" s="519"/>
      <c r="AP293" s="519"/>
      <c r="AQ293" s="515"/>
      <c r="AR293" s="519"/>
      <c r="AS293" s="515"/>
      <c r="AT293" s="515"/>
      <c r="AU293" s="515"/>
      <c r="AV293" s="515"/>
      <c r="AW293" s="515"/>
      <c r="AX293" s="515"/>
      <c r="AY293" s="515"/>
      <c r="AZ293" s="515"/>
      <c r="BA293" s="515"/>
      <c r="BB293" s="515"/>
      <c r="BC293" s="643"/>
      <c r="BD293" s="515"/>
      <c r="BE293" s="515"/>
      <c r="BF293" s="515"/>
      <c r="BG293" s="515"/>
      <c r="BH293" s="631"/>
      <c r="BI293" s="515"/>
      <c r="BJ293" s="515"/>
      <c r="BK293" s="515"/>
      <c r="BL293" s="515"/>
      <c r="BM293" s="515"/>
      <c r="BN293" s="515"/>
      <c r="BO293" s="516"/>
    </row>
    <row r="294" spans="1:67" s="517"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9"/>
      <c r="AL294" s="519"/>
      <c r="AM294" s="519"/>
      <c r="AN294" s="519"/>
      <c r="AO294" s="519"/>
      <c r="AP294" s="519"/>
      <c r="AQ294" s="515"/>
      <c r="AR294" s="519"/>
      <c r="AS294" s="515"/>
      <c r="AT294" s="515"/>
      <c r="AU294" s="515"/>
      <c r="AV294" s="515"/>
      <c r="AW294" s="515"/>
      <c r="AX294" s="515"/>
      <c r="AY294" s="515"/>
      <c r="AZ294" s="515"/>
      <c r="BA294" s="515"/>
      <c r="BB294" s="515"/>
      <c r="BC294" s="643"/>
      <c r="BD294" s="515"/>
      <c r="BE294" s="515"/>
      <c r="BF294" s="515"/>
      <c r="BG294" s="515"/>
      <c r="BH294" s="631"/>
      <c r="BI294" s="515"/>
      <c r="BJ294" s="515"/>
      <c r="BK294" s="515"/>
      <c r="BL294" s="515"/>
      <c r="BM294" s="515"/>
      <c r="BN294" s="515"/>
      <c r="BO294" s="516"/>
    </row>
    <row r="295" spans="1:67">
      <c r="Q295" s="102"/>
    </row>
    <row r="296" spans="1:67">
      <c r="Q296" s="102"/>
    </row>
    <row r="297" spans="1:67">
      <c r="Q297" s="102"/>
    </row>
    <row r="298" spans="1:67">
      <c r="Q298" s="102"/>
    </row>
    <row r="299" spans="1:67">
      <c r="Q299" s="102"/>
    </row>
    <row r="300" spans="1:67">
      <c r="Q300" s="102"/>
    </row>
  </sheetData>
  <sheetProtection algorithmName="SHA-512" hashValue="liedtapU/GZ39/p1PUVW0wLgbJ4VztUOrVzvy++KySqTZon65OQ4h9OnX/UYEVXQ7lKRnBmNZhRTzbUycgXPIg==" saltValue="Byz5PJE8hB9/zdkq/6hpAQ==" spinCount="100000" sheet="1" formatColumns="0" formatRows="0" sort="0" autoFilter="0"/>
  <autoFilter ref="BE11:BE12" xr:uid="{12455542-A36C-492D-90AA-570031E4E39B}"/>
  <dataConsolidate/>
  <mergeCells count="136">
    <mergeCell ref="BG8:BH8"/>
    <mergeCell ref="BI8:BK8"/>
    <mergeCell ref="AC9:AD9"/>
    <mergeCell ref="BM6:BO6"/>
    <mergeCell ref="B6:K6"/>
    <mergeCell ref="L6:M6"/>
    <mergeCell ref="AE6:AI6"/>
    <mergeCell ref="AX6:BE6"/>
    <mergeCell ref="BF6:BI6"/>
    <mergeCell ref="BK6:BL6"/>
    <mergeCell ref="AG9:AH9"/>
    <mergeCell ref="AE7:AI7"/>
    <mergeCell ref="B36:F36"/>
    <mergeCell ref="B37:F37"/>
    <mergeCell ref="H10:I10"/>
    <mergeCell ref="J10:J11"/>
    <mergeCell ref="K10:K11"/>
    <mergeCell ref="B15:F15"/>
    <mergeCell ref="AK11:AL11"/>
    <mergeCell ref="AQ8:AX8"/>
    <mergeCell ref="AZ8:BE8"/>
    <mergeCell ref="A3:C3"/>
    <mergeCell ref="D3:J3"/>
    <mergeCell ref="A5:K5"/>
    <mergeCell ref="L5:M5"/>
    <mergeCell ref="B29:F29"/>
    <mergeCell ref="B30:F30"/>
    <mergeCell ref="B31:F31"/>
    <mergeCell ref="B32:F32"/>
    <mergeCell ref="B33:F33"/>
    <mergeCell ref="AE5:AI5"/>
    <mergeCell ref="A7:M7"/>
    <mergeCell ref="P10:AA11"/>
    <mergeCell ref="AB10:AB11"/>
    <mergeCell ref="AC10:AD10"/>
    <mergeCell ref="L10:L11"/>
    <mergeCell ref="M10:M11"/>
    <mergeCell ref="N10:N11"/>
    <mergeCell ref="O10:O11"/>
    <mergeCell ref="A10:A11"/>
    <mergeCell ref="B10:F11"/>
    <mergeCell ref="G10:G11"/>
    <mergeCell ref="AG10:AH10"/>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63:F63"/>
    <mergeCell ref="B64:F64"/>
    <mergeCell ref="B65:F65"/>
    <mergeCell ref="B66:F66"/>
    <mergeCell ref="B67:F67"/>
    <mergeCell ref="B68:F68"/>
    <mergeCell ref="B69:F69"/>
    <mergeCell ref="B70:F70"/>
    <mergeCell ref="B71:F71"/>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109:F109"/>
    <mergeCell ref="B110:F110"/>
    <mergeCell ref="B77:F77"/>
    <mergeCell ref="B78:F78"/>
    <mergeCell ref="B79:F79"/>
    <mergeCell ref="B80:F80"/>
    <mergeCell ref="B84:F84"/>
    <mergeCell ref="B85:F85"/>
    <mergeCell ref="B86:F86"/>
    <mergeCell ref="B87:F87"/>
    <mergeCell ref="B88:F88"/>
    <mergeCell ref="B89:F89"/>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AH12" sqref="AH12"/>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9" customWidth="1"/>
    <col min="41" max="41" width="21.5" style="519" customWidth="1"/>
    <col min="42" max="42" width="16.5" style="519" customWidth="1"/>
    <col min="43" max="43" width="36.5" style="519" customWidth="1"/>
    <col min="44" max="44" width="18.5" style="515" customWidth="1"/>
    <col min="45" max="45" width="21.5" style="519" customWidth="1"/>
    <col min="46" max="46" width="16.5" style="515" customWidth="1"/>
    <col min="47" max="47" width="14.5" style="515" customWidth="1"/>
    <col min="48" max="50" width="25.125" style="515" customWidth="1"/>
    <col min="51" max="51" width="20.125" style="515" customWidth="1"/>
    <col min="52" max="52" width="17" style="515" customWidth="1"/>
    <col min="53" max="53" width="10" style="515" customWidth="1"/>
    <col min="54" max="54" width="23.25" style="515" customWidth="1"/>
    <col min="55" max="55" width="16.5" style="515" customWidth="1"/>
    <col min="56" max="62" width="10" style="515" customWidth="1"/>
    <col min="63" max="63" width="14.5" style="515" customWidth="1"/>
    <col min="64" max="64" width="13.875" style="515" bestFit="1" customWidth="1"/>
    <col min="65" max="65" width="15.5" style="515" customWidth="1"/>
    <col min="66" max="66" width="12.875" style="515" customWidth="1"/>
    <col min="67" max="67" width="11.5" style="515" customWidth="1"/>
    <col min="68" max="70" width="6.875" style="515" customWidth="1"/>
    <col min="71" max="71" width="6.875" style="516" customWidth="1"/>
    <col min="72" max="72" width="22.125" style="517" customWidth="1"/>
    <col min="73" max="16384" width="2.5" style="517"/>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3"/>
      <c r="AS1" s="514"/>
      <c r="BK1" s="516"/>
      <c r="BL1" s="517"/>
      <c r="BM1" s="517"/>
      <c r="BN1" s="517"/>
      <c r="BO1" s="517"/>
      <c r="BP1" s="517"/>
      <c r="BQ1" s="517"/>
      <c r="BR1" s="517"/>
      <c r="BS1" s="517"/>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S2" s="518"/>
      <c r="BK2" s="516"/>
      <c r="BL2" s="517"/>
      <c r="BM2" s="517"/>
      <c r="BN2" s="517"/>
      <c r="BO2" s="517"/>
      <c r="BP2" s="517"/>
      <c r="BQ2" s="517"/>
      <c r="BR2" s="517"/>
      <c r="BS2" s="517"/>
    </row>
    <row r="3" spans="1:72" ht="27" customHeight="1" thickBot="1">
      <c r="A3" s="961" t="s">
        <v>53</v>
      </c>
      <c r="B3" s="961"/>
      <c r="C3" s="962"/>
      <c r="D3" s="963" t="str">
        <f>IF(基本情報入力シート!L16="","",基本情報入力シート!L16)</f>
        <v/>
      </c>
      <c r="E3" s="964"/>
      <c r="F3" s="964"/>
      <c r="G3" s="964"/>
      <c r="H3" s="964"/>
      <c r="I3" s="964"/>
      <c r="J3" s="965"/>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R3" s="520"/>
      <c r="AS3" s="518"/>
      <c r="AT3" s="520"/>
      <c r="AU3" s="520"/>
      <c r="BO3" s="516"/>
      <c r="BP3" s="517"/>
      <c r="BQ3" s="517"/>
      <c r="BR3" s="517"/>
      <c r="BS3" s="517"/>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28" t="s">
        <v>218</v>
      </c>
      <c r="AF4" s="928"/>
      <c r="AG4" s="928"/>
      <c r="AH4" s="928"/>
      <c r="AI4" s="928"/>
      <c r="AJ4" s="928"/>
      <c r="AK4" s="518"/>
      <c r="AL4" s="518"/>
      <c r="AM4" s="518"/>
      <c r="AN4" s="518"/>
      <c r="AO4" s="518"/>
      <c r="AS4" s="518"/>
      <c r="BO4" s="516"/>
      <c r="BP4" s="517"/>
      <c r="BQ4" s="517"/>
      <c r="BR4" s="517"/>
      <c r="BS4" s="517"/>
    </row>
    <row r="5" spans="1:72" ht="51" customHeight="1" thickBot="1">
      <c r="A5" s="993" t="s">
        <v>277</v>
      </c>
      <c r="B5" s="994"/>
      <c r="C5" s="994"/>
      <c r="D5" s="994"/>
      <c r="E5" s="994"/>
      <c r="F5" s="994"/>
      <c r="G5" s="994"/>
      <c r="H5" s="994"/>
      <c r="I5" s="994"/>
      <c r="J5" s="995"/>
      <c r="K5" s="468" t="s">
        <v>278</v>
      </c>
      <c r="L5" s="985" t="s">
        <v>279</v>
      </c>
      <c r="M5" s="985"/>
      <c r="N5" s="469" t="s">
        <v>280</v>
      </c>
      <c r="O5" s="470"/>
      <c r="P5" s="430"/>
      <c r="Q5" s="404"/>
      <c r="R5" s="405"/>
      <c r="S5" s="283"/>
      <c r="T5" s="406"/>
      <c r="U5" s="406"/>
      <c r="V5" s="406"/>
      <c r="W5" s="406"/>
      <c r="X5" s="406"/>
      <c r="Y5" s="406"/>
      <c r="Z5" s="406"/>
      <c r="AA5" s="406"/>
      <c r="AB5" s="406"/>
      <c r="AC5" s="406"/>
      <c r="AD5" s="407"/>
      <c r="AE5" s="929" t="s">
        <v>220</v>
      </c>
      <c r="AF5" s="930"/>
      <c r="AG5" s="930"/>
      <c r="AH5" s="930"/>
      <c r="AI5" s="931"/>
      <c r="AJ5" s="431">
        <f>COUNTIFS(AU:AU,"対象",BM:BM,"その他",K:K,"&lt;&gt;*短期入所*")</f>
        <v>0</v>
      </c>
      <c r="AK5" s="521"/>
      <c r="AL5" s="521"/>
      <c r="AM5" s="521"/>
      <c r="AN5" s="521"/>
      <c r="AO5" s="522"/>
      <c r="AP5" s="523"/>
      <c r="AQ5" s="523"/>
      <c r="AS5" s="522"/>
      <c r="BO5" s="516"/>
      <c r="BP5" s="517"/>
      <c r="BQ5" s="517"/>
      <c r="BR5" s="517"/>
      <c r="BS5" s="517"/>
    </row>
    <row r="6" spans="1:72" ht="35.25" customHeight="1" thickBot="1">
      <c r="A6" s="987" t="s">
        <v>219</v>
      </c>
      <c r="B6" s="988"/>
      <c r="C6" s="988"/>
      <c r="D6" s="988"/>
      <c r="E6" s="988"/>
      <c r="F6" s="988"/>
      <c r="G6" s="988"/>
      <c r="H6" s="988"/>
      <c r="I6" s="988"/>
      <c r="J6" s="989"/>
      <c r="K6" s="471">
        <f>IFERROR(SUM($AB:$AB),"")</f>
        <v>0</v>
      </c>
      <c r="L6" s="986">
        <f>IFERROR(SUMIF($AN$12:$AN111,"加算対象",$AB12:$AB111),"")</f>
        <v>0</v>
      </c>
      <c r="M6" s="986"/>
      <c r="N6" s="472">
        <f>IFERROR(SUMIF($AN$12:$AN111,"加算対象外",$AB12:$AB111),"")</f>
        <v>0</v>
      </c>
      <c r="O6" s="429" t="s">
        <v>61</v>
      </c>
      <c r="P6" s="430"/>
      <c r="Q6" s="404"/>
      <c r="R6" s="405"/>
      <c r="S6" s="283"/>
      <c r="T6" s="406"/>
      <c r="U6" s="406"/>
      <c r="V6" s="406"/>
      <c r="W6" s="406"/>
      <c r="X6" s="406"/>
      <c r="Y6" s="406"/>
      <c r="Z6" s="406"/>
      <c r="AA6" s="406"/>
      <c r="AB6" s="406"/>
      <c r="AC6" s="406"/>
      <c r="AD6" s="407"/>
      <c r="AE6" s="929" t="s">
        <v>222</v>
      </c>
      <c r="AF6" s="930"/>
      <c r="AG6" s="930"/>
      <c r="AH6" s="930"/>
      <c r="AI6" s="931"/>
      <c r="AJ6" s="433">
        <f>SUMIFS(AG:AG, AU:AU, "対象", BM:BM, "その他", K:K, "&lt;&gt;*短期入所*")</f>
        <v>0</v>
      </c>
      <c r="AK6" s="522"/>
      <c r="AL6" s="522"/>
      <c r="AM6" s="522"/>
      <c r="AN6" s="522"/>
      <c r="AO6" s="522"/>
      <c r="AP6" s="523"/>
      <c r="AQ6" s="523"/>
      <c r="AS6" s="522"/>
      <c r="AV6" s="524"/>
      <c r="AW6" s="524"/>
      <c r="AX6" s="524"/>
      <c r="AY6" s="981"/>
      <c r="AZ6" s="981"/>
      <c r="BA6" s="981"/>
      <c r="BB6" s="981"/>
      <c r="BC6" s="981"/>
      <c r="BD6" s="981"/>
      <c r="BE6" s="981"/>
      <c r="BF6" s="981"/>
      <c r="BG6" s="981"/>
      <c r="BH6" s="981"/>
      <c r="BI6" s="981"/>
      <c r="BJ6" s="981"/>
      <c r="BK6" s="981"/>
      <c r="BL6" s="981"/>
      <c r="BM6" s="981"/>
      <c r="BN6" s="525"/>
      <c r="BO6" s="981"/>
      <c r="BP6" s="981"/>
      <c r="BQ6" s="981"/>
      <c r="BR6" s="981"/>
      <c r="BS6" s="981"/>
    </row>
    <row r="7" spans="1:72" ht="35.25" customHeight="1" thickBot="1">
      <c r="A7" s="473"/>
      <c r="B7" s="990" t="s">
        <v>221</v>
      </c>
      <c r="C7" s="991"/>
      <c r="D7" s="991"/>
      <c r="E7" s="991"/>
      <c r="F7" s="991"/>
      <c r="G7" s="991"/>
      <c r="H7" s="991"/>
      <c r="I7" s="991"/>
      <c r="J7" s="992"/>
      <c r="K7" s="471">
        <f>IFERROR(SUM($AC:$AC),"")</f>
        <v>0</v>
      </c>
      <c r="L7" s="986">
        <f>IFERROR(SUMIF($AN$12:$AN111,"加算対象",$AC12:$AC111),"")</f>
        <v>0</v>
      </c>
      <c r="M7" s="986"/>
      <c r="N7" s="474"/>
      <c r="O7" s="429" t="s">
        <v>61</v>
      </c>
      <c r="P7" s="430"/>
      <c r="Q7" s="404"/>
      <c r="R7" s="405"/>
      <c r="S7" s="283"/>
      <c r="T7" s="406"/>
      <c r="U7" s="406"/>
      <c r="V7" s="406"/>
      <c r="W7" s="406"/>
      <c r="X7" s="406"/>
      <c r="Y7" s="406"/>
      <c r="Z7" s="406"/>
      <c r="AA7" s="406"/>
      <c r="AB7" s="406"/>
      <c r="AC7" s="406"/>
      <c r="AD7" s="407"/>
      <c r="AE7" s="929" t="s">
        <v>224</v>
      </c>
      <c r="AF7" s="930"/>
      <c r="AG7" s="930"/>
      <c r="AH7" s="930"/>
      <c r="AI7" s="931"/>
      <c r="AJ7" s="433">
        <f>COUNTIFS(AU:AU, "対象",BM:BM, "その他",K:K, "&lt;&gt;*短期入所*",AG:AG, 0,AH:AH, "令和８年度特例要件*")</f>
        <v>0</v>
      </c>
      <c r="AK7" s="522"/>
      <c r="AL7" s="522"/>
      <c r="AM7" s="522"/>
      <c r="AN7" s="522"/>
      <c r="AO7" s="522"/>
      <c r="AP7" s="523"/>
      <c r="AQ7" s="523"/>
      <c r="AS7" s="522"/>
      <c r="AV7" s="524"/>
      <c r="AW7" s="524"/>
      <c r="AX7" s="524"/>
      <c r="AY7" s="525"/>
      <c r="AZ7" s="525"/>
      <c r="BA7" s="525"/>
      <c r="BB7" s="525"/>
      <c r="BC7" s="525"/>
      <c r="BD7" s="525"/>
      <c r="BE7" s="525"/>
      <c r="BF7" s="525"/>
      <c r="BG7" s="525"/>
      <c r="BH7" s="525"/>
      <c r="BI7" s="525"/>
      <c r="BJ7" s="525"/>
      <c r="BK7" s="525"/>
      <c r="BL7" s="525"/>
      <c r="BM7" s="525"/>
      <c r="BN7" s="525"/>
      <c r="BO7" s="525"/>
      <c r="BP7" s="525"/>
      <c r="BQ7" s="525"/>
      <c r="BR7" s="525"/>
      <c r="BS7" s="525"/>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515"/>
      <c r="AR8" s="978"/>
      <c r="AS8" s="978"/>
      <c r="AT8" s="978"/>
      <c r="AU8" s="978"/>
      <c r="AV8" s="978"/>
      <c r="AW8" s="978"/>
      <c r="AX8" s="978"/>
      <c r="AY8" s="978"/>
      <c r="AZ8" s="526"/>
      <c r="BA8" s="978"/>
      <c r="BB8" s="978"/>
      <c r="BC8" s="978"/>
      <c r="BD8" s="978"/>
      <c r="BE8" s="978"/>
      <c r="BF8" s="978"/>
      <c r="BG8" s="978"/>
      <c r="BH8" s="978"/>
      <c r="BI8" s="978"/>
      <c r="BJ8" s="526"/>
      <c r="BK8" s="978"/>
      <c r="BL8" s="978"/>
      <c r="BM8" s="978"/>
      <c r="BN8" s="978"/>
      <c r="BO8" s="978"/>
      <c r="BP8" s="517"/>
      <c r="BQ8" s="517"/>
      <c r="BR8" s="517"/>
      <c r="BS8" s="517"/>
    </row>
    <row r="9" spans="1:72" s="528" customFormat="1" ht="31.9" customHeight="1" thickBot="1">
      <c r="A9" s="15"/>
      <c r="B9" s="435"/>
      <c r="C9" s="435"/>
      <c r="D9" s="435"/>
      <c r="E9" s="435"/>
      <c r="F9" s="435"/>
      <c r="G9" s="15"/>
      <c r="H9" s="15"/>
      <c r="I9" s="436"/>
      <c r="J9" s="15"/>
      <c r="K9" s="283"/>
      <c r="L9" s="15"/>
      <c r="M9" s="343"/>
      <c r="N9" s="441" t="str">
        <f>IF(D3="", "", IFERROR(IF(COUNTIF(AO12:AO111,"N列に色付け")=COUNTA(N12:N111),"○","×"),""))</f>
        <v/>
      </c>
      <c r="O9" s="405"/>
      <c r="P9" s="283"/>
      <c r="Q9" s="406"/>
      <c r="R9" s="406"/>
      <c r="S9" s="406"/>
      <c r="T9" s="406"/>
      <c r="U9" s="406"/>
      <c r="V9" s="406"/>
      <c r="W9" s="406"/>
      <c r="X9" s="406"/>
      <c r="Y9" s="406"/>
      <c r="Z9" s="406"/>
      <c r="AA9" s="406"/>
      <c r="AB9" s="440"/>
      <c r="AC9" s="979" t="str">
        <f>IF(D3="", "", IFERROR(IF(COUNTIF(AP12:AP111,"未入力")=0,"○","×"),""))</f>
        <v/>
      </c>
      <c r="AD9" s="980"/>
      <c r="AE9" s="441" t="str">
        <f>IF(D3="", "", IFERROR(IF(COUNTIF(AR:AR,"未入力")=0,"○","×"),""))</f>
        <v/>
      </c>
      <c r="AF9" s="441" t="str">
        <f>IF(D3="", "", IFERROR(IF(COUNTIF(AT:AT,"未入力")=0,"○","×"),""))</f>
        <v/>
      </c>
      <c r="AG9" s="979" t="str">
        <f>IF(D3="", "", IFERROR(IF(COUNTIF(AX:AX,"未入力")=0,"○","×"),""))</f>
        <v/>
      </c>
      <c r="AH9" s="980"/>
      <c r="AI9" s="442" t="str">
        <f>IF(D3="","", IF(COUNTIF(BA:BA,"未入力")=0,"○","×"))</f>
        <v/>
      </c>
      <c r="AJ9" s="442" t="str">
        <f>IF(D3="","",IF(BJ12=0,"",IF(COUNTIF(BD12:BD111,"未入力")+COUNTIF(BH12:BH111,"未入力")=0,"○","×")))</f>
        <v/>
      </c>
      <c r="AK9" s="527"/>
      <c r="AL9" s="527"/>
      <c r="AM9" s="518"/>
      <c r="AN9" s="518"/>
      <c r="BB9" s="529"/>
      <c r="BC9" s="529"/>
      <c r="BD9" s="529"/>
      <c r="BE9" s="529"/>
      <c r="BF9" s="529"/>
      <c r="BG9" s="529"/>
      <c r="BH9" s="529"/>
      <c r="BI9" s="529"/>
      <c r="BJ9" s="529"/>
      <c r="BK9" s="529"/>
      <c r="BL9" s="529"/>
      <c r="BM9" s="530"/>
    </row>
    <row r="10" spans="1:72" ht="53.25" customHeight="1" thickBot="1">
      <c r="A10" s="950"/>
      <c r="B10" s="952" t="s">
        <v>225</v>
      </c>
      <c r="C10" s="953"/>
      <c r="D10" s="953"/>
      <c r="E10" s="953"/>
      <c r="F10" s="954"/>
      <c r="G10" s="958" t="s">
        <v>39</v>
      </c>
      <c r="H10" s="971" t="s">
        <v>40</v>
      </c>
      <c r="I10" s="971"/>
      <c r="J10" s="972" t="s">
        <v>226</v>
      </c>
      <c r="K10" s="974" t="s">
        <v>42</v>
      </c>
      <c r="L10" s="943" t="s">
        <v>227</v>
      </c>
      <c r="M10" s="945" t="s">
        <v>228</v>
      </c>
      <c r="N10" s="996" t="s">
        <v>281</v>
      </c>
      <c r="O10" s="998" t="s">
        <v>230</v>
      </c>
      <c r="P10" s="933" t="s">
        <v>282</v>
      </c>
      <c r="Q10" s="934"/>
      <c r="R10" s="934"/>
      <c r="S10" s="934"/>
      <c r="T10" s="934"/>
      <c r="U10" s="934"/>
      <c r="V10" s="934"/>
      <c r="W10" s="934"/>
      <c r="X10" s="934"/>
      <c r="Y10" s="934"/>
      <c r="Z10" s="934"/>
      <c r="AA10" s="935"/>
      <c r="AB10" s="939" t="s">
        <v>232</v>
      </c>
      <c r="AC10" s="941" t="s">
        <v>233</v>
      </c>
      <c r="AD10" s="942"/>
      <c r="AE10" s="443" t="s">
        <v>234</v>
      </c>
      <c r="AF10" s="443" t="s">
        <v>235</v>
      </c>
      <c r="AG10" s="960" t="s">
        <v>236</v>
      </c>
      <c r="AH10" s="942"/>
      <c r="AI10" s="444" t="s">
        <v>237</v>
      </c>
      <c r="AJ10" s="445" t="s">
        <v>238</v>
      </c>
      <c r="AK10" s="531"/>
      <c r="AL10" s="531"/>
      <c r="AM10" s="532"/>
      <c r="AN10" s="533" t="s">
        <v>239</v>
      </c>
      <c r="AO10" s="534"/>
      <c r="AR10" s="535"/>
      <c r="AS10" s="535"/>
      <c r="AT10" s="535"/>
      <c r="AU10" s="535"/>
      <c r="AV10" s="535"/>
      <c r="AW10" s="535"/>
      <c r="AX10" s="535"/>
      <c r="AY10" s="535"/>
      <c r="AZ10" s="535"/>
      <c r="BA10" s="535"/>
      <c r="BB10" s="535"/>
      <c r="BC10" s="535"/>
      <c r="BD10" s="535"/>
      <c r="BE10" s="535"/>
      <c r="BF10" s="535"/>
      <c r="BG10" s="535"/>
      <c r="BH10" s="535"/>
      <c r="BI10" s="535"/>
      <c r="BJ10" s="535"/>
      <c r="BK10" s="535"/>
      <c r="BL10" s="535"/>
      <c r="BQ10" s="516"/>
      <c r="BR10" s="536"/>
      <c r="BS10" s="517"/>
    </row>
    <row r="11" spans="1:72" ht="159.75" customHeight="1" thickBot="1">
      <c r="A11" s="951"/>
      <c r="B11" s="955"/>
      <c r="C11" s="956"/>
      <c r="D11" s="956"/>
      <c r="E11" s="956"/>
      <c r="F11" s="957"/>
      <c r="G11" s="959"/>
      <c r="H11" s="446" t="s">
        <v>240</v>
      </c>
      <c r="I11" s="446" t="s">
        <v>241</v>
      </c>
      <c r="J11" s="973"/>
      <c r="K11" s="975"/>
      <c r="L11" s="944"/>
      <c r="M11" s="946"/>
      <c r="N11" s="997"/>
      <c r="O11" s="999"/>
      <c r="P11" s="936"/>
      <c r="Q11" s="937"/>
      <c r="R11" s="937"/>
      <c r="S11" s="937"/>
      <c r="T11" s="937"/>
      <c r="U11" s="937"/>
      <c r="V11" s="937"/>
      <c r="W11" s="937"/>
      <c r="X11" s="937"/>
      <c r="Y11" s="937"/>
      <c r="Z11" s="937"/>
      <c r="AA11" s="938"/>
      <c r="AB11" s="940"/>
      <c r="AC11" s="447" t="s">
        <v>242</v>
      </c>
      <c r="AD11" s="448" t="s">
        <v>243</v>
      </c>
      <c r="AE11" s="449" t="s">
        <v>244</v>
      </c>
      <c r="AF11" s="450" t="s">
        <v>245</v>
      </c>
      <c r="AG11" s="450" t="s">
        <v>246</v>
      </c>
      <c r="AH11" s="475" t="s">
        <v>247</v>
      </c>
      <c r="AI11" s="452" t="s">
        <v>248</v>
      </c>
      <c r="AJ11" s="453" t="s">
        <v>249</v>
      </c>
      <c r="AK11" s="976" t="s">
        <v>250</v>
      </c>
      <c r="AL11" s="977"/>
      <c r="AM11" s="537"/>
      <c r="AN11" s="538" t="s">
        <v>283</v>
      </c>
      <c r="AO11" s="538" t="s">
        <v>252</v>
      </c>
      <c r="AP11" s="539" t="s">
        <v>253</v>
      </c>
      <c r="AQ11" s="538" t="s">
        <v>284</v>
      </c>
      <c r="AR11" s="538" t="s">
        <v>254</v>
      </c>
      <c r="AS11" s="538" t="s">
        <v>255</v>
      </c>
      <c r="AT11" s="538" t="s">
        <v>256</v>
      </c>
      <c r="AU11" s="540" t="s">
        <v>257</v>
      </c>
      <c r="AV11" s="540" t="s">
        <v>258</v>
      </c>
      <c r="AW11" s="538" t="s">
        <v>259</v>
      </c>
      <c r="AX11" s="540" t="s">
        <v>285</v>
      </c>
      <c r="AY11" s="540" t="s">
        <v>261</v>
      </c>
      <c r="AZ11" s="538" t="s">
        <v>262</v>
      </c>
      <c r="BA11" s="540" t="s">
        <v>263</v>
      </c>
      <c r="BB11" s="540" t="s">
        <v>264</v>
      </c>
      <c r="BC11" s="538" t="s">
        <v>265</v>
      </c>
      <c r="BD11" s="540" t="s">
        <v>266</v>
      </c>
      <c r="BE11" s="540" t="s">
        <v>286</v>
      </c>
      <c r="BF11" s="540" t="s">
        <v>287</v>
      </c>
      <c r="BG11" s="540" t="s">
        <v>267</v>
      </c>
      <c r="BH11" s="540" t="s">
        <v>288</v>
      </c>
      <c r="BI11" s="637" t="s">
        <v>268</v>
      </c>
      <c r="BJ11" s="639" t="s">
        <v>289</v>
      </c>
      <c r="BK11" s="517"/>
      <c r="BL11" s="642" t="s">
        <v>270</v>
      </c>
      <c r="BM11" s="634" t="s">
        <v>2488</v>
      </c>
      <c r="BN11" s="517"/>
      <c r="BO11" s="517"/>
      <c r="BP11" s="517"/>
      <c r="BQ11" s="517"/>
      <c r="BR11" s="517"/>
      <c r="BS11" s="517"/>
    </row>
    <row r="12" spans="1:72" ht="109.9" customHeight="1" thickBot="1">
      <c r="A12" s="454">
        <v>1</v>
      </c>
      <c r="B12" s="922" t="str">
        <f>IF(基本情報入力シート!B40="","",基本情報入力シート!B40)</f>
        <v/>
      </c>
      <c r="C12" s="923"/>
      <c r="D12" s="923"/>
      <c r="E12" s="923"/>
      <c r="F12" s="924"/>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IF(AND(基本情報入力シート!AG40="",基本情報入力シート!AG40=""), "", 基本情報入力シート!AG40)</f>
        <v/>
      </c>
      <c r="N12" s="136"/>
      <c r="O12" s="155" t="str">
        <f>IFERROR(VLOOKUP(K12,【参考】数式用!$A$2:$M$57,MATCH(N12,【参考】数式用!$G$3:$M$3,0)+6,0),"")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IFERROR(ROUNDDOWN(ROUNDDOWN(ROUND(L12*VLOOKUP(K12,【参考】数式用!$A$2:$M$57,MATCH("処遇改善加算Ⅳ",【参考】数式用!$G$3:$M$3,0)+6,0),0)*M12,0)*Z12*0.5,0), "")</f>
        <v/>
      </c>
      <c r="AD12" s="156"/>
      <c r="AE12" s="157"/>
      <c r="AF12" s="157"/>
      <c r="AG12" s="158"/>
      <c r="AH12" s="159"/>
      <c r="AI12" s="160"/>
      <c r="AJ12" s="161"/>
      <c r="AK12" s="542"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3"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4"/>
      <c r="AN12" s="545" t="str">
        <f>IFERROR(VLOOKUP(K12,【参考】数式用!$A$2:$N$57,14,FALSE),"")</f>
        <v/>
      </c>
      <c r="AO12" s="545" t="str">
        <f>IF(AND(K12&lt;&gt;""),"N列に色付け","")</f>
        <v/>
      </c>
      <c r="AP12" s="546" t="str">
        <f>IF(AND(AC12&lt;&gt;0,AC12&lt;&gt;"",AN12="加算対象"),IF(AD12="○","入力済","未入力"),"")</f>
        <v/>
      </c>
      <c r="AQ12" s="546" t="str">
        <f>"キャリアパス要件Ⅰ・Ⅱ_"&amp;AN12</f>
        <v>キャリアパス要件Ⅰ・Ⅱ_</v>
      </c>
      <c r="AR12" s="547" t="str">
        <f>IF(AND(N12&lt;&gt;"", AE12=""), "未入力", "入力済")</f>
        <v>入力済</v>
      </c>
      <c r="AS12" s="545" t="str">
        <f>IF(AND(N12&lt;&gt;"", N12&lt;&gt;"処遇改善加算Ⅳ",AN12="加算対象"),"AF列に色付け","")</f>
        <v/>
      </c>
      <c r="AT12" s="547" t="str">
        <f>IF(AND(N12&lt;&gt;"", N12&lt;&gt;"処遇改善加算Ⅳ",N12&lt;&gt;"処遇改善加算", AF12=""), "未入力", "入力済")</f>
        <v>入力済</v>
      </c>
      <c r="AU12" s="547" t="str">
        <f>IF(OR(ISNUMBER(SEARCH("処遇改善加算Ⅰ",N12)),ISNUMBER(SEARCH("処遇改善加算Ⅱ",N12))),"対象","")</f>
        <v/>
      </c>
      <c r="AV12" s="547" t="str">
        <f>IF(AND(AN12="加算対象",N12&lt;&gt;"処遇改善加算Ⅲ",N12&lt;&gt;"処遇改善加算Ⅳ", N12&lt;&gt;"", AU12&lt;&gt;"対象外"), 1,"")</f>
        <v/>
      </c>
      <c r="AW12" s="545" t="str">
        <f>IF(AND(AV12=1, OR(AG12=0,AG12=""),AN12="加算対象"),"AH列に色付け","")</f>
        <v/>
      </c>
      <c r="AX12" s="545" t="str">
        <f>IF(AND($AV12=1,$AW12="AH列に色付け",OR($AG12="",$AH12="")),"未入力",IF(AND($AV12=1,$AW12="",$AG12=""),"未入力","入力済"))</f>
        <v>入力済</v>
      </c>
      <c r="AY12" s="547" t="str">
        <f>IFERROR(VLOOKUP(K12,【参考】数式用!$AR$3:$AS$49, 2, FALSE), "")</f>
        <v/>
      </c>
      <c r="AZ12" s="545" t="str">
        <f>IF(AND(AN12="加算対象",OR(N12="処遇改善加算Ⅰイ",N12="処遇改善加算Ⅰロ")),"AI列に色付け","")</f>
        <v/>
      </c>
      <c r="BA12" s="548" t="str">
        <f>IF(AND(OR(N12="処遇改善加算Ⅰイ",N12="処遇改善加算Ⅰロ"), AI12=""), "未入力","入力済")</f>
        <v>入力済</v>
      </c>
      <c r="BB12" s="547" t="str">
        <f>IFERROR(VLOOKUP(K12,【参考】数式用!$AX$3:$AY$56, 2, FALSE), "")</f>
        <v/>
      </c>
      <c r="BC12" s="545" t="str">
        <f>IF(OR(COUNTIF(AE12:AH12,"*令和８年度特例要件を*")&gt;0,ISNUMBER(SEARCH("処遇改善加算Ⅰロ",N12)),ISNUMBER(SEARCH("処遇改善加算Ⅱロ",N12)),AN12="加算対象外"),"AJ列に色付け","")</f>
        <v/>
      </c>
      <c r="BD12" s="548" t="str">
        <f>IF(AND(COUNTIF(AE12:AH12,"*令和８年度特例要件を*")&gt;0,AJ12=""), "未入力","入力済")</f>
        <v>入力済</v>
      </c>
      <c r="BE12" s="548" t="str">
        <f>IF(AH12="*その他*","AJ列色消し",IF(OR(ISNUMBER(SEARCH("処遇改善加算Ⅰロ",N12)),ISNUMBER(SEARCH("処遇改善加算Ⅱロ",N12))),"",IF(AND(BC12="AJ列に色付け",AE12="○",AF12="○",AG12&gt;=1),"AJ列色消し","")))</f>
        <v/>
      </c>
      <c r="BF12" s="548" t="str">
        <f>IF(AND(N12="処遇改善加算",AE12="○"),"AJ列色消し","")</f>
        <v/>
      </c>
      <c r="BG12" s="548" t="str">
        <f>IF(OR(TRIM(BC12)="",BE12="AJ列色消し",BF12="AJ列色消し"),"","入力必要")</f>
        <v/>
      </c>
      <c r="BH12" s="548" t="str">
        <f>IF(AND(BE12="",BG12="入力必要"),IF(AJ12="","未入力","入力済"),"")</f>
        <v/>
      </c>
      <c r="BI12" s="638" t="str">
        <f>G12</f>
        <v/>
      </c>
      <c r="BJ12" s="640">
        <f>IF(COUNTIF(BG:BG,"*入力必要*"),1,0)</f>
        <v>0</v>
      </c>
      <c r="BK12" s="535" t="str">
        <f>IF(D3="", "", IF(SUM(AJ6:AJ7)&gt;=AJ5,"○","×"))</f>
        <v/>
      </c>
      <c r="BL12" s="641">
        <f>IF(COUNTIF(AH$12:AH$1048576,"*その他*"),1,0)</f>
        <v>0</v>
      </c>
      <c r="BM12" s="634" t="e">
        <f>VLOOKUP(K12,【参考】数式用!$A$2:$O$57,15,FALSE)</f>
        <v>#N/A</v>
      </c>
      <c r="BN12" s="517"/>
      <c r="BO12" s="517"/>
      <c r="BP12" s="517"/>
      <c r="BQ12" s="549"/>
      <c r="BR12" s="517"/>
      <c r="BS12" s="517"/>
    </row>
    <row r="13" spans="1:72" s="550" customFormat="1" ht="109.9" customHeight="1" thickBot="1">
      <c r="A13" s="454">
        <v>2</v>
      </c>
      <c r="B13" s="922" t="str">
        <f>IF(基本情報入力シート!B41="","",基本情報入力シート!B41)</f>
        <v/>
      </c>
      <c r="C13" s="923"/>
      <c r="D13" s="923"/>
      <c r="E13" s="923"/>
      <c r="F13" s="924"/>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IF(AND(基本情報入力シート!AG41="",基本情報入力シート!AG41=""), "", 基本情報入力シート!AG41)</f>
        <v/>
      </c>
      <c r="N13" s="136"/>
      <c r="O13" s="155" t="str">
        <f>IFERROR(VLOOKUP(K13,【参考】数式用!$A$2:$M$57,MATCH(N13,【参考】数式用!$G$3:$M$3,0)+6,0),"")</f>
        <v/>
      </c>
      <c r="P13" s="456" t="s">
        <v>180</v>
      </c>
      <c r="Q13" s="141"/>
      <c r="R13" s="457" t="s">
        <v>271</v>
      </c>
      <c r="S13" s="141"/>
      <c r="T13" s="457" t="s">
        <v>272</v>
      </c>
      <c r="U13" s="141"/>
      <c r="V13" s="457" t="s">
        <v>271</v>
      </c>
      <c r="W13" s="141"/>
      <c r="X13" s="457" t="s">
        <v>273</v>
      </c>
      <c r="Y13" s="457" t="s">
        <v>274</v>
      </c>
      <c r="Z13" s="457" t="str">
        <f t="shared" ref="Z13:Z76" si="0">IF(Q13&gt;=1,(U13*12+W13)-(Q13*12+S13)+1,"")</f>
        <v/>
      </c>
      <c r="AA13" s="458" t="s">
        <v>275</v>
      </c>
      <c r="AB13" s="459" t="str">
        <f t="shared" ref="AB13:AB76" si="1">IFERROR(ROUNDDOWN(ROUND(L13*O13,0)*M13,0)*Z13,"")</f>
        <v/>
      </c>
      <c r="AC13" s="460" t="str">
        <f>IFERROR(ROUNDDOWN(ROUNDDOWN(ROUND(L13*VLOOKUP(K13,【参考】数式用!$A$2:$M$57,MATCH("処遇改善加算Ⅳ",【参考】数式用!$G$3:$M$3,0)+6,0),0)*M13,0)*Z13*0.5,0), "")</f>
        <v/>
      </c>
      <c r="AD13" s="156"/>
      <c r="AE13" s="157"/>
      <c r="AF13" s="157"/>
      <c r="AG13" s="158"/>
      <c r="AH13" s="159"/>
      <c r="AI13" s="160"/>
      <c r="AJ13" s="161"/>
      <c r="AK13" s="542"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3"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4"/>
      <c r="AN13" s="545" t="str">
        <f>IFERROR(VLOOKUP(K13,【参考】数式用!$A$2:$N$57,14,FALSE),"")</f>
        <v/>
      </c>
      <c r="AO13" s="545" t="str">
        <f t="shared" ref="AO13:AO77" si="3">IF(AND(K13&lt;&gt;""),"N列に色付け","")</f>
        <v/>
      </c>
      <c r="AP13" s="546" t="str">
        <f>IF(AND(AC13&lt;&gt;0,AC13&lt;&gt;"",AN13="加算対象"),IF(AD13="○","入力済","未入力"),"")</f>
        <v/>
      </c>
      <c r="AQ13" s="546" t="str">
        <f>"キャリアパス要件Ⅰ・Ⅱ_"&amp;AN13</f>
        <v>キャリアパス要件Ⅰ・Ⅱ_</v>
      </c>
      <c r="AR13" s="547" t="str">
        <f>IF(AND(N13&lt;&gt;"", AE13=""), "未入力", "入力済")</f>
        <v>入力済</v>
      </c>
      <c r="AS13" s="545" t="str">
        <f t="shared" ref="AS13:AS77" si="4">IF(AND(N13&lt;&gt;"", N13&lt;&gt;"処遇改善加算Ⅳ",AN13="加算対象"),"AF列に色付け","")</f>
        <v/>
      </c>
      <c r="AT13" s="547" t="str">
        <f t="shared" ref="AT13:AT77" si="5">IF(AND(N13&lt;&gt;"", N13&lt;&gt;"処遇改善加算Ⅳ",N13&lt;&gt;"処遇改善加算", AF13=""), "未入力", "入力済")</f>
        <v>入力済</v>
      </c>
      <c r="AU13" s="547" t="str">
        <f t="shared" ref="AU13:AU77" si="6">IF(OR(ISNUMBER(SEARCH("処遇改善加算Ⅰ",N13)),ISNUMBER(SEARCH("処遇改善加算Ⅱ",N13))),"対象","")</f>
        <v/>
      </c>
      <c r="AV13" s="547" t="str">
        <f t="shared" ref="AV13:AV77" si="7">IF(AND(AN13="加算対象",N13&lt;&gt;"処遇改善加算Ⅲ",N13&lt;&gt;"処遇改善加算Ⅳ", N13&lt;&gt;"", AU13&lt;&gt;"対象外"), 1,"")</f>
        <v/>
      </c>
      <c r="AW13" s="545" t="str">
        <f t="shared" ref="AW13:AW77" si="8">IF(AND(AV13=1, OR(AG13=0,AG13=""),AN13="加算対象"),"AH列に色付け","")</f>
        <v/>
      </c>
      <c r="AX13" s="545" t="str">
        <f t="shared" ref="AX13:AX76" si="9">IF(AND($AV13=1,$AW13="AH列に色付け",OR($AG13="",$AH13="")),"未入力",IF(AND($AV13=1,$AW13="",$AG13=""),"未入力","入力済"))</f>
        <v>入力済</v>
      </c>
      <c r="AY13" s="547" t="str">
        <f>IFERROR(VLOOKUP(K13,【参考】数式用!$AR$3:$AS$49, 2, FALSE), "")</f>
        <v/>
      </c>
      <c r="AZ13" s="545" t="str">
        <f t="shared" ref="AZ13:AZ77" si="10">IF(AND(AN13="加算対象",OR(N13="処遇改善加算Ⅰイ",N13="処遇改善加算Ⅰロ")),"AI列に色付け","")</f>
        <v/>
      </c>
      <c r="BA13" s="548" t="str">
        <f>IF(AND(OR(N13="処遇改善加算Ⅰイ",N13="処遇改善加算Ⅰロ"), AI13=""), "未入力","入力済")</f>
        <v>入力済</v>
      </c>
      <c r="BB13" s="547" t="str">
        <f>IFERROR(VLOOKUP(K13,【参考】数式用!$AX$3:$AY$56, 2, FALSE), "")</f>
        <v/>
      </c>
      <c r="BC13" s="545" t="str">
        <f t="shared" ref="BC13:BC76" si="11">IF(OR(COUNTIF(AE13:AH13,"*令和８年度特例要件を*")&gt;0,ISNUMBER(SEARCH("処遇改善加算Ⅰロ",N13)),ISNUMBER(SEARCH("処遇改善加算Ⅱロ",N13)),AN13="加算対象外"),"AJ列に色付け","")</f>
        <v/>
      </c>
      <c r="BD13" s="548" t="str">
        <f>IF(AND(COUNTIF(AE13:AH13,"*令和８年度特例要件を*")&gt;0,AJ13=""), "未入力","入力済")</f>
        <v>入力済</v>
      </c>
      <c r="BE13" s="548" t="str">
        <f t="shared" ref="BE13:BE76" si="12">IF(AH13="*その他*","AJ列色消し",IF(OR(ISNUMBER(SEARCH("処遇改善加算Ⅰロ",N13)),ISNUMBER(SEARCH("処遇改善加算Ⅱロ",N13))),"",IF(AND(BC13="AJ列に色付け",AE13="○",AF13="○",AG13&gt;=1),"AJ列色消し","")))</f>
        <v/>
      </c>
      <c r="BF13" s="548" t="str">
        <f t="shared" ref="BF13:BF76" si="13">IF(AND(N13="処遇改善加算",AE13="○"),"AJ列色消し","")</f>
        <v/>
      </c>
      <c r="BG13" s="548" t="str">
        <f t="shared" ref="BG13:BG76" si="14">IF(OR(TRIM(BC13)="",BE13="AJ列色消し",BF13="AJ列色消し"),"","入力必要")</f>
        <v/>
      </c>
      <c r="BH13" s="548" t="str">
        <f t="shared" ref="BH13:BH76" si="15">IF(AND(BE13="",BG13="入力必要"),IF(AJ13="","未入力","入力済"),"")</f>
        <v/>
      </c>
      <c r="BI13" s="548" t="str">
        <f t="shared" ref="BI13:BI77" si="16">G13</f>
        <v/>
      </c>
      <c r="BJ13" s="515"/>
      <c r="BK13" s="515"/>
      <c r="BL13" s="515"/>
      <c r="BM13" s="634" t="e">
        <f>VLOOKUP(K13,【参考】数式用!$A$2:$O$57,15,FALSE)</f>
        <v>#N/A</v>
      </c>
      <c r="BN13" s="515"/>
      <c r="BO13" s="515"/>
      <c r="BP13" s="515"/>
      <c r="BQ13" s="515"/>
      <c r="BR13" s="515"/>
      <c r="BS13" s="516"/>
      <c r="BT13" s="517"/>
    </row>
    <row r="14" spans="1:72" s="550" customFormat="1" ht="109.9" customHeight="1" thickBot="1">
      <c r="A14" s="454">
        <v>3</v>
      </c>
      <c r="B14" s="922" t="str">
        <f>IF(基本情報入力シート!B42="","",基本情報入力シート!B42)</f>
        <v/>
      </c>
      <c r="C14" s="923"/>
      <c r="D14" s="923"/>
      <c r="E14" s="923"/>
      <c r="F14" s="924"/>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IF(AND(基本情報入力シート!AG42="",基本情報入力シート!AG42=""), "", 基本情報入力シート!AG42)</f>
        <v/>
      </c>
      <c r="N14" s="136"/>
      <c r="O14" s="155" t="str">
        <f>IFERROR(VLOOKUP(K14,【参考】数式用!$A$2:$M$57,MATCH(N14,【参考】数式用!$G$3:$M$3,0)+6,0),"")</f>
        <v/>
      </c>
      <c r="P14" s="456" t="s">
        <v>180</v>
      </c>
      <c r="Q14" s="141"/>
      <c r="R14" s="457" t="s">
        <v>271</v>
      </c>
      <c r="S14" s="141"/>
      <c r="T14" s="457" t="s">
        <v>272</v>
      </c>
      <c r="U14" s="141"/>
      <c r="V14" s="457" t="s">
        <v>271</v>
      </c>
      <c r="W14" s="141"/>
      <c r="X14" s="457" t="s">
        <v>273</v>
      </c>
      <c r="Y14" s="457" t="s">
        <v>274</v>
      </c>
      <c r="Z14" s="457" t="str">
        <f t="shared" si="0"/>
        <v/>
      </c>
      <c r="AA14" s="458" t="s">
        <v>275</v>
      </c>
      <c r="AB14" s="459" t="str">
        <f t="shared" si="1"/>
        <v/>
      </c>
      <c r="AC14" s="460" t="str">
        <f>IFERROR(ROUNDDOWN(ROUNDDOWN(ROUND(L14*VLOOKUP(K14,【参考】数式用!$A$2:$M$57,MATCH("処遇改善加算Ⅳ",【参考】数式用!$G$3:$M$3,0)+6,0),0)*M14,0)*Z14*0.5,0), "")</f>
        <v/>
      </c>
      <c r="AD14" s="156"/>
      <c r="AE14" s="157"/>
      <c r="AF14" s="157"/>
      <c r="AG14" s="158"/>
      <c r="AH14" s="159"/>
      <c r="AI14" s="160"/>
      <c r="AJ14" s="161"/>
      <c r="AK14" s="542"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3" t="str">
        <f t="shared" si="2"/>
        <v/>
      </c>
      <c r="AM14" s="544"/>
      <c r="AN14" s="545" t="str">
        <f>IFERROR(VLOOKUP(K14,【参考】数式用!$A$2:$N$57,14,FALSE),"")</f>
        <v/>
      </c>
      <c r="AO14" s="545" t="str">
        <f t="shared" si="3"/>
        <v/>
      </c>
      <c r="AP14" s="546" t="str">
        <f t="shared" ref="AP14:AP77" si="18">IF(AND(AC14&lt;&gt;0,AC14&lt;&gt;"",AN14="加算対象"),IF(AD14="○","入力済","未入力"),"")</f>
        <v/>
      </c>
      <c r="AQ14" s="546" t="str">
        <f t="shared" ref="AQ14:AQ77" si="19">"キャリアパス要件Ⅰ・Ⅱ_"&amp;AN14</f>
        <v>キャリアパス要件Ⅰ・Ⅱ_</v>
      </c>
      <c r="AR14" s="547" t="str">
        <f t="shared" ref="AR14:AR77" si="20">IF(AND(N14&lt;&gt;"", AE14=""), "未入力", "入力済")</f>
        <v>入力済</v>
      </c>
      <c r="AS14" s="545" t="str">
        <f t="shared" si="4"/>
        <v/>
      </c>
      <c r="AT14" s="547" t="str">
        <f t="shared" si="5"/>
        <v>入力済</v>
      </c>
      <c r="AU14" s="547" t="str">
        <f t="shared" si="6"/>
        <v/>
      </c>
      <c r="AV14" s="547" t="str">
        <f t="shared" si="7"/>
        <v/>
      </c>
      <c r="AW14" s="545" t="str">
        <f t="shared" si="8"/>
        <v/>
      </c>
      <c r="AX14" s="545" t="str">
        <f t="shared" si="9"/>
        <v>入力済</v>
      </c>
      <c r="AY14" s="547" t="str">
        <f>IFERROR(VLOOKUP(K14,【参考】数式用!$AR$3:$AS$49, 2, FALSE), "")</f>
        <v/>
      </c>
      <c r="AZ14" s="545" t="str">
        <f t="shared" si="10"/>
        <v/>
      </c>
      <c r="BA14" s="548" t="str">
        <f t="shared" ref="BA14:BA77" si="21">IF(AND(OR(N14="処遇改善加算Ⅰイ",N14="処遇改善加算Ⅰロ"), AI14=""), "未入力","入力済")</f>
        <v>入力済</v>
      </c>
      <c r="BB14" s="547" t="str">
        <f>IFERROR(VLOOKUP(K14,【参考】数式用!$AX$3:$AY$56, 2, FALSE), "")</f>
        <v/>
      </c>
      <c r="BC14" s="545" t="str">
        <f t="shared" si="11"/>
        <v/>
      </c>
      <c r="BD14" s="548" t="str">
        <f t="shared" ref="BD14:BD43" si="22">IF(AND(COUNTIF(AE14:AH14,"*令和８年度特例要件を*")&gt;0,AJ14=""), "未入力","入力済")</f>
        <v>入力済</v>
      </c>
      <c r="BE14" s="548" t="str">
        <f t="shared" si="12"/>
        <v/>
      </c>
      <c r="BF14" s="548" t="str">
        <f t="shared" si="13"/>
        <v/>
      </c>
      <c r="BG14" s="548" t="str">
        <f t="shared" si="14"/>
        <v/>
      </c>
      <c r="BH14" s="548" t="str">
        <f t="shared" si="15"/>
        <v/>
      </c>
      <c r="BI14" s="548" t="str">
        <f t="shared" si="16"/>
        <v/>
      </c>
      <c r="BJ14" s="515"/>
      <c r="BK14" s="515"/>
      <c r="BL14" s="515"/>
      <c r="BM14" s="634" t="e">
        <f>VLOOKUP(K14,【参考】数式用!$A$2:$O$57,15,FALSE)</f>
        <v>#N/A</v>
      </c>
      <c r="BN14" s="515"/>
      <c r="BO14" s="515"/>
      <c r="BP14" s="515"/>
      <c r="BQ14" s="515"/>
      <c r="BR14" s="515"/>
      <c r="BS14" s="516"/>
      <c r="BT14" s="517"/>
    </row>
    <row r="15" spans="1:72" s="550" customFormat="1" ht="109.9" customHeight="1" thickBot="1">
      <c r="A15" s="454">
        <v>4</v>
      </c>
      <c r="B15" s="922" t="str">
        <f>IF(基本情報入力シート!B43="","",基本情報入力シート!B43)</f>
        <v/>
      </c>
      <c r="C15" s="923"/>
      <c r="D15" s="923"/>
      <c r="E15" s="923"/>
      <c r="F15" s="924"/>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IF(AND(基本情報入力シート!AG43="",基本情報入力シート!AG43=""), "", 基本情報入力シート!AG43)</f>
        <v/>
      </c>
      <c r="N15" s="136"/>
      <c r="O15" s="155" t="str">
        <f>IFERROR(VLOOKUP(K15,【参考】数式用!$A$2:$M$57,MATCH(N15,【参考】数式用!$G$3:$M$3,0)+6,0),"")</f>
        <v/>
      </c>
      <c r="P15" s="456" t="s">
        <v>180</v>
      </c>
      <c r="Q15" s="141"/>
      <c r="R15" s="457" t="s">
        <v>271</v>
      </c>
      <c r="S15" s="141"/>
      <c r="T15" s="457" t="s">
        <v>272</v>
      </c>
      <c r="U15" s="141"/>
      <c r="V15" s="457" t="s">
        <v>271</v>
      </c>
      <c r="W15" s="141"/>
      <c r="X15" s="457" t="s">
        <v>273</v>
      </c>
      <c r="Y15" s="457" t="s">
        <v>274</v>
      </c>
      <c r="Z15" s="457" t="str">
        <f t="shared" si="0"/>
        <v/>
      </c>
      <c r="AA15" s="458" t="s">
        <v>275</v>
      </c>
      <c r="AB15" s="459" t="str">
        <f t="shared" si="1"/>
        <v/>
      </c>
      <c r="AC15" s="460" t="str">
        <f>IFERROR(ROUNDDOWN(ROUNDDOWN(ROUND(L15*VLOOKUP(K15,【参考】数式用!$A$2:$M$57,MATCH("処遇改善加算Ⅳ",【参考】数式用!$G$3:$M$3,0)+6,0),0)*M15,0)*Z15*0.5,0), "")</f>
        <v/>
      </c>
      <c r="AD15" s="156"/>
      <c r="AE15" s="157"/>
      <c r="AF15" s="157"/>
      <c r="AG15" s="158"/>
      <c r="AH15" s="159"/>
      <c r="AI15" s="160"/>
      <c r="AJ15" s="161"/>
      <c r="AK15" s="542"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3" t="str">
        <f t="shared" si="2"/>
        <v/>
      </c>
      <c r="AM15" s="544"/>
      <c r="AN15" s="545" t="str">
        <f>IFERROR(VLOOKUP(K15,【参考】数式用!$A$2:$N$57,14,FALSE),"")</f>
        <v/>
      </c>
      <c r="AO15" s="545" t="str">
        <f t="shared" ref="AO15" si="24">IF(AND(K15&lt;&gt;""),"N列に色付け","")</f>
        <v/>
      </c>
      <c r="AP15" s="546" t="str">
        <f t="shared" ref="AP15" si="25">IF(AND(AC15&lt;&gt;0,AC15&lt;&gt;"",AN15="加算対象"),IF(AD15="○","入力済","未入力"),"")</f>
        <v/>
      </c>
      <c r="AQ15" s="546" t="str">
        <f t="shared" ref="AQ15" si="26">"キャリアパス要件Ⅰ・Ⅱ_"&amp;AN15</f>
        <v>キャリアパス要件Ⅰ・Ⅱ_</v>
      </c>
      <c r="AR15" s="547" t="str">
        <f t="shared" ref="AR15" si="27">IF(AND(N15&lt;&gt;"", AE15=""), "未入力", "入力済")</f>
        <v>入力済</v>
      </c>
      <c r="AS15" s="545" t="str">
        <f t="shared" ref="AS15" si="28">IF(AND(N15&lt;&gt;"", N15&lt;&gt;"処遇改善加算Ⅳ",AN15="加算対象"),"AF列に色付け","")</f>
        <v/>
      </c>
      <c r="AT15" s="547" t="str">
        <f t="shared" ref="AT15" si="29">IF(AND(N15&lt;&gt;"", N15&lt;&gt;"処遇改善加算Ⅳ",N15&lt;&gt;"処遇改善加算", AF15=""), "未入力", "入力済")</f>
        <v>入力済</v>
      </c>
      <c r="AU15" s="547" t="str">
        <f t="shared" ref="AU15" si="30">IF(OR(ISNUMBER(SEARCH("処遇改善加算Ⅰ",N15)),ISNUMBER(SEARCH("処遇改善加算Ⅱ",N15))),"対象","")</f>
        <v/>
      </c>
      <c r="AV15" s="547" t="str">
        <f t="shared" ref="AV15" si="31">IF(AND(AN15="加算対象",N15&lt;&gt;"処遇改善加算Ⅲ",N15&lt;&gt;"処遇改善加算Ⅳ", N15&lt;&gt;"", AU15&lt;&gt;"対象外"), 1,"")</f>
        <v/>
      </c>
      <c r="AW15" s="545" t="str">
        <f t="shared" ref="AW15" si="32">IF(AND(AV15=1, OR(AG15=0,AG15=""),AN15="加算対象"),"AH列に色付け","")</f>
        <v/>
      </c>
      <c r="AX15" s="545" t="str">
        <f t="shared" si="9"/>
        <v>入力済</v>
      </c>
      <c r="AY15" s="547" t="str">
        <f>IFERROR(VLOOKUP(K15,【参考】数式用!$AR$3:$AS$49, 2, FALSE), "")</f>
        <v/>
      </c>
      <c r="AZ15" s="545" t="str">
        <f t="shared" ref="AZ15" si="33">IF(AND(AN15="加算対象",OR(N15="処遇改善加算Ⅰイ",N15="処遇改善加算Ⅰロ")),"AI列に色付け","")</f>
        <v/>
      </c>
      <c r="BA15" s="548" t="str">
        <f t="shared" ref="BA15" si="34">IF(AND(OR(N15="処遇改善加算Ⅰイ",N15="処遇改善加算Ⅰロ"), AI15=""), "未入力","入力済")</f>
        <v>入力済</v>
      </c>
      <c r="BB15" s="547" t="str">
        <f>IFERROR(VLOOKUP(K15,【参考】数式用!$AX$3:$AY$56, 2, FALSE), "")</f>
        <v/>
      </c>
      <c r="BC15" s="545" t="str">
        <f t="shared" si="11"/>
        <v/>
      </c>
      <c r="BD15" s="548" t="str">
        <f t="shared" si="22"/>
        <v>入力済</v>
      </c>
      <c r="BE15" s="548" t="str">
        <f t="shared" si="12"/>
        <v/>
      </c>
      <c r="BF15" s="548" t="str">
        <f t="shared" si="13"/>
        <v/>
      </c>
      <c r="BG15" s="548" t="str">
        <f t="shared" si="14"/>
        <v/>
      </c>
      <c r="BH15" s="548" t="str">
        <f t="shared" si="15"/>
        <v/>
      </c>
      <c r="BI15" s="548" t="str">
        <f t="shared" ref="BI15" si="35">G15</f>
        <v/>
      </c>
      <c r="BJ15" s="515"/>
      <c r="BK15" s="515"/>
      <c r="BL15" s="515"/>
      <c r="BM15" s="634" t="e">
        <f>VLOOKUP(K15,【参考】数式用!$A$2:$O$57,15,FALSE)</f>
        <v>#N/A</v>
      </c>
      <c r="BN15" s="515"/>
      <c r="BO15" s="515"/>
      <c r="BP15" s="515"/>
      <c r="BQ15" s="515"/>
      <c r="BR15" s="515"/>
      <c r="BS15" s="516"/>
      <c r="BT15" s="517"/>
    </row>
    <row r="16" spans="1:72" s="550" customFormat="1" ht="109.9" customHeight="1" thickBot="1">
      <c r="A16" s="454">
        <v>5</v>
      </c>
      <c r="B16" s="922" t="str">
        <f>IF(基本情報入力シート!B44="","",基本情報入力シート!B44)</f>
        <v/>
      </c>
      <c r="C16" s="923"/>
      <c r="D16" s="923"/>
      <c r="E16" s="923"/>
      <c r="F16" s="924"/>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IF(AND(基本情報入力シート!AG44="",基本情報入力シート!AG44=""), "", 基本情報入力シート!AG44)</f>
        <v/>
      </c>
      <c r="N16" s="136"/>
      <c r="O16" s="155" t="str">
        <f>IFERROR(VLOOKUP(K16,【参考】数式用!$A$2:$M$57,MATCH(N16,【参考】数式用!$G$3:$M$3,0)+6,0),"")</f>
        <v/>
      </c>
      <c r="P16" s="456" t="s">
        <v>180</v>
      </c>
      <c r="Q16" s="141"/>
      <c r="R16" s="457" t="s">
        <v>271</v>
      </c>
      <c r="S16" s="141"/>
      <c r="T16" s="457" t="s">
        <v>272</v>
      </c>
      <c r="U16" s="141"/>
      <c r="V16" s="457" t="s">
        <v>271</v>
      </c>
      <c r="W16" s="141"/>
      <c r="X16" s="457" t="s">
        <v>182</v>
      </c>
      <c r="Y16" s="457" t="s">
        <v>274</v>
      </c>
      <c r="Z16" s="457" t="str">
        <f t="shared" si="0"/>
        <v/>
      </c>
      <c r="AA16" s="458" t="s">
        <v>275</v>
      </c>
      <c r="AB16" s="459" t="str">
        <f t="shared" si="1"/>
        <v/>
      </c>
      <c r="AC16" s="460" t="str">
        <f>IFERROR(ROUNDDOWN(ROUNDDOWN(ROUND(L16*VLOOKUP(K16,【参考】数式用!$A$2:$M$57,MATCH("処遇改善加算Ⅳ",【参考】数式用!$G$3:$M$3,0)+6,0),0)*M16,0)*Z16*0.5,0), "")</f>
        <v/>
      </c>
      <c r="AD16" s="156"/>
      <c r="AE16" s="157"/>
      <c r="AF16" s="157"/>
      <c r="AG16" s="158"/>
      <c r="AH16" s="159"/>
      <c r="AI16" s="160"/>
      <c r="AJ16" s="161"/>
      <c r="AK16" s="542" t="str">
        <f t="shared" si="17"/>
        <v/>
      </c>
      <c r="AL16" s="543" t="str">
        <f t="shared" si="2"/>
        <v/>
      </c>
      <c r="AM16" s="544"/>
      <c r="AN16" s="545" t="str">
        <f>IFERROR(VLOOKUP(K16,【参考】数式用!$A$2:$N$57,14,FALSE),"")</f>
        <v/>
      </c>
      <c r="AO16" s="545" t="str">
        <f t="shared" si="3"/>
        <v/>
      </c>
      <c r="AP16" s="546" t="str">
        <f t="shared" si="18"/>
        <v/>
      </c>
      <c r="AQ16" s="546" t="str">
        <f t="shared" si="19"/>
        <v>キャリアパス要件Ⅰ・Ⅱ_</v>
      </c>
      <c r="AR16" s="547" t="str">
        <f t="shared" si="20"/>
        <v>入力済</v>
      </c>
      <c r="AS16" s="545" t="str">
        <f t="shared" si="4"/>
        <v/>
      </c>
      <c r="AT16" s="547" t="str">
        <f t="shared" si="5"/>
        <v>入力済</v>
      </c>
      <c r="AU16" s="547" t="str">
        <f t="shared" si="6"/>
        <v/>
      </c>
      <c r="AV16" s="547" t="str">
        <f t="shared" si="7"/>
        <v/>
      </c>
      <c r="AW16" s="545" t="str">
        <f t="shared" si="8"/>
        <v/>
      </c>
      <c r="AX16" s="545" t="str">
        <f t="shared" si="9"/>
        <v>入力済</v>
      </c>
      <c r="AY16" s="547" t="str">
        <f>IFERROR(VLOOKUP(K16,【参考】数式用!$AR$3:$AS$49, 2, FALSE), "")</f>
        <v/>
      </c>
      <c r="AZ16" s="545" t="str">
        <f t="shared" si="10"/>
        <v/>
      </c>
      <c r="BA16" s="548" t="str">
        <f t="shared" si="21"/>
        <v>入力済</v>
      </c>
      <c r="BB16" s="547" t="str">
        <f>IFERROR(VLOOKUP(K16,【参考】数式用!$AX$3:$AY$56, 2, FALSE), "")</f>
        <v/>
      </c>
      <c r="BC16" s="545" t="str">
        <f t="shared" si="11"/>
        <v/>
      </c>
      <c r="BD16" s="548" t="str">
        <f t="shared" si="22"/>
        <v>入力済</v>
      </c>
      <c r="BE16" s="548" t="str">
        <f t="shared" si="12"/>
        <v/>
      </c>
      <c r="BF16" s="548" t="str">
        <f t="shared" si="13"/>
        <v/>
      </c>
      <c r="BG16" s="548" t="str">
        <f t="shared" si="14"/>
        <v/>
      </c>
      <c r="BH16" s="548" t="str">
        <f t="shared" si="15"/>
        <v/>
      </c>
      <c r="BI16" s="548" t="str">
        <f t="shared" si="16"/>
        <v/>
      </c>
      <c r="BJ16" s="515"/>
      <c r="BK16" s="515"/>
      <c r="BL16" s="515"/>
      <c r="BM16" s="634" t="e">
        <f>VLOOKUP(K16,【参考】数式用!$A$2:$O$57,15,FALSE)</f>
        <v>#N/A</v>
      </c>
      <c r="BN16" s="515"/>
      <c r="BO16" s="515"/>
      <c r="BP16" s="515"/>
      <c r="BQ16" s="515"/>
      <c r="BR16" s="515"/>
      <c r="BS16" s="516"/>
      <c r="BT16" s="517"/>
    </row>
    <row r="17" spans="1:65" s="550" customFormat="1" ht="109.9" customHeight="1" thickBot="1">
      <c r="A17" s="454">
        <v>6</v>
      </c>
      <c r="B17" s="922" t="str">
        <f>IF(基本情報入力シート!B45="","",基本情報入力シート!B45)</f>
        <v/>
      </c>
      <c r="C17" s="923"/>
      <c r="D17" s="923"/>
      <c r="E17" s="923"/>
      <c r="F17" s="924"/>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IF(AND(基本情報入力シート!AG45="",基本情報入力シート!AG45=""), "", 基本情報入力シート!AG45)</f>
        <v/>
      </c>
      <c r="N17" s="136"/>
      <c r="O17" s="155" t="str">
        <f>IFERROR(VLOOKUP(K17,【参考】数式用!$A$2:$M$57,MATCH(N17,【参考】数式用!$G$3:$M$3,0)+6,0),"")</f>
        <v/>
      </c>
      <c r="P17" s="456" t="s">
        <v>180</v>
      </c>
      <c r="Q17" s="141"/>
      <c r="R17" s="457" t="s">
        <v>271</v>
      </c>
      <c r="S17" s="141"/>
      <c r="T17" s="457" t="s">
        <v>272</v>
      </c>
      <c r="U17" s="141"/>
      <c r="V17" s="457" t="s">
        <v>271</v>
      </c>
      <c r="W17" s="141"/>
      <c r="X17" s="457" t="s">
        <v>182</v>
      </c>
      <c r="Y17" s="457" t="s">
        <v>274</v>
      </c>
      <c r="Z17" s="457" t="str">
        <f t="shared" si="0"/>
        <v/>
      </c>
      <c r="AA17" s="458" t="s">
        <v>275</v>
      </c>
      <c r="AB17" s="459" t="str">
        <f t="shared" si="1"/>
        <v/>
      </c>
      <c r="AC17" s="460" t="str">
        <f>IFERROR(ROUNDDOWN(ROUNDDOWN(ROUND(L17*VLOOKUP(K17,【参考】数式用!$A$2:$M$57,MATCH("処遇改善加算Ⅳ",【参考】数式用!$G$3:$M$3,0)+6,0),0)*M17,0)*Z17*0.5,0), "")</f>
        <v/>
      </c>
      <c r="AD17" s="156"/>
      <c r="AE17" s="157"/>
      <c r="AF17" s="157"/>
      <c r="AG17" s="158"/>
      <c r="AH17" s="159"/>
      <c r="AI17" s="160"/>
      <c r="AJ17" s="161"/>
      <c r="AK17" s="542"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3" t="str">
        <f t="shared" si="2"/>
        <v/>
      </c>
      <c r="AM17" s="544"/>
      <c r="AN17" s="545" t="str">
        <f>IFERROR(VLOOKUP(K17,【参考】数式用!$A$2:$N$57,14,FALSE),"")</f>
        <v/>
      </c>
      <c r="AO17" s="545" t="str">
        <f t="shared" si="3"/>
        <v/>
      </c>
      <c r="AP17" s="546" t="str">
        <f t="shared" si="18"/>
        <v/>
      </c>
      <c r="AQ17" s="546" t="str">
        <f t="shared" si="19"/>
        <v>キャリアパス要件Ⅰ・Ⅱ_</v>
      </c>
      <c r="AR17" s="547" t="str">
        <f>IF(AND(N17&lt;&gt;"", AE17=""), "未入力", "入力済")</f>
        <v>入力済</v>
      </c>
      <c r="AS17" s="545" t="str">
        <f t="shared" si="4"/>
        <v/>
      </c>
      <c r="AT17" s="547" t="str">
        <f>IF(AND(N17&lt;&gt;"", N17&lt;&gt;"処遇改善加算Ⅳ",N17&lt;&gt;"処遇改善加算", AF17=""), "未入力", "入力済")</f>
        <v>入力済</v>
      </c>
      <c r="AU17" s="547" t="str">
        <f t="shared" si="6"/>
        <v/>
      </c>
      <c r="AV17" s="547" t="str">
        <f t="shared" si="7"/>
        <v/>
      </c>
      <c r="AW17" s="545" t="str">
        <f t="shared" si="8"/>
        <v/>
      </c>
      <c r="AX17" s="545" t="str">
        <f t="shared" si="9"/>
        <v>入力済</v>
      </c>
      <c r="AY17" s="547" t="str">
        <f>IFERROR(VLOOKUP(K17,【参考】数式用!$AR$3:$AS$49, 2, FALSE), "")</f>
        <v/>
      </c>
      <c r="AZ17" s="545" t="str">
        <f t="shared" si="10"/>
        <v/>
      </c>
      <c r="BA17" s="548" t="str">
        <f t="shared" si="21"/>
        <v>入力済</v>
      </c>
      <c r="BB17" s="547" t="str">
        <f>IFERROR(VLOOKUP(K17,【参考】数式用!$AX$3:$AY$56, 2, FALSE), "")</f>
        <v/>
      </c>
      <c r="BC17" s="545" t="str">
        <f t="shared" si="11"/>
        <v/>
      </c>
      <c r="BD17" s="548" t="str">
        <f>IF(AND(COUNTIF(AE17:AH17,"*令和８年度特例要件を*")&gt;0,AJ17=""), "未入力","入力済")</f>
        <v>入力済</v>
      </c>
      <c r="BE17" s="548" t="str">
        <f t="shared" si="12"/>
        <v/>
      </c>
      <c r="BF17" s="548" t="str">
        <f t="shared" si="13"/>
        <v/>
      </c>
      <c r="BG17" s="548" t="str">
        <f t="shared" si="14"/>
        <v/>
      </c>
      <c r="BH17" s="548" t="str">
        <f t="shared" si="15"/>
        <v/>
      </c>
      <c r="BI17" s="548" t="str">
        <f t="shared" si="16"/>
        <v/>
      </c>
      <c r="BM17" s="634" t="e">
        <f>VLOOKUP(K17,【参考】数式用!$A$2:$O$57,15,FALSE)</f>
        <v>#N/A</v>
      </c>
    </row>
    <row r="18" spans="1:65" s="550" customFormat="1" ht="109.9" customHeight="1" thickBot="1">
      <c r="A18" s="454">
        <v>7</v>
      </c>
      <c r="B18" s="922" t="str">
        <f>IF(基本情報入力シート!B46="","",基本情報入力シート!B46)</f>
        <v/>
      </c>
      <c r="C18" s="923"/>
      <c r="D18" s="923"/>
      <c r="E18" s="923"/>
      <c r="F18" s="924"/>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2" t="str">
        <f t="shared" si="17"/>
        <v/>
      </c>
      <c r="AL18" s="543" t="str">
        <f t="shared" si="2"/>
        <v/>
      </c>
      <c r="AM18" s="544"/>
      <c r="AN18" s="545" t="str">
        <f>IFERROR(VLOOKUP(K18,【参考】数式用!$A$2:$N$57,14,FALSE),"")</f>
        <v/>
      </c>
      <c r="AO18" s="545" t="str">
        <f t="shared" si="3"/>
        <v/>
      </c>
      <c r="AP18" s="546" t="str">
        <f t="shared" si="18"/>
        <v/>
      </c>
      <c r="AQ18" s="546" t="str">
        <f t="shared" si="19"/>
        <v>キャリアパス要件Ⅰ・Ⅱ_</v>
      </c>
      <c r="AR18" s="547" t="str">
        <f t="shared" si="20"/>
        <v>入力済</v>
      </c>
      <c r="AS18" s="545" t="str">
        <f t="shared" si="4"/>
        <v/>
      </c>
      <c r="AT18" s="547" t="str">
        <f t="shared" si="5"/>
        <v>入力済</v>
      </c>
      <c r="AU18" s="547" t="str">
        <f t="shared" si="6"/>
        <v/>
      </c>
      <c r="AV18" s="547" t="str">
        <f t="shared" si="7"/>
        <v/>
      </c>
      <c r="AW18" s="545" t="str">
        <f t="shared" si="8"/>
        <v/>
      </c>
      <c r="AX18" s="545" t="str">
        <f t="shared" si="9"/>
        <v>入力済</v>
      </c>
      <c r="AY18" s="547" t="str">
        <f>IFERROR(VLOOKUP(K18,【参考】数式用!$AR$3:$AS$49, 2, FALSE), "")</f>
        <v/>
      </c>
      <c r="AZ18" s="545" t="str">
        <f t="shared" si="10"/>
        <v/>
      </c>
      <c r="BA18" s="548" t="str">
        <f t="shared" si="21"/>
        <v>入力済</v>
      </c>
      <c r="BB18" s="547" t="str">
        <f>IFERROR(VLOOKUP(K18,【参考】数式用!$AX$3:$AY$56, 2, FALSE), "")</f>
        <v/>
      </c>
      <c r="BC18" s="545" t="str">
        <f t="shared" si="11"/>
        <v/>
      </c>
      <c r="BD18" s="548" t="str">
        <f t="shared" si="22"/>
        <v>入力済</v>
      </c>
      <c r="BE18" s="548" t="str">
        <f t="shared" si="12"/>
        <v/>
      </c>
      <c r="BF18" s="548" t="str">
        <f t="shared" si="13"/>
        <v/>
      </c>
      <c r="BG18" s="548" t="str">
        <f t="shared" si="14"/>
        <v/>
      </c>
      <c r="BH18" s="548" t="str">
        <f t="shared" si="15"/>
        <v/>
      </c>
      <c r="BI18" s="548" t="str">
        <f t="shared" si="16"/>
        <v/>
      </c>
      <c r="BM18" s="634" t="e">
        <f>VLOOKUP(K18,【参考】数式用!$A$2:$O$57,15,FALSE)</f>
        <v>#N/A</v>
      </c>
    </row>
    <row r="19" spans="1:65" s="550" customFormat="1" ht="109.9" customHeight="1" thickBot="1">
      <c r="A19" s="454">
        <v>8</v>
      </c>
      <c r="B19" s="925" t="str">
        <f>IF(基本情報入力シート!B47="","",基本情報入力シート!B47)</f>
        <v/>
      </c>
      <c r="C19" s="926"/>
      <c r="D19" s="926"/>
      <c r="E19" s="926"/>
      <c r="F19" s="927"/>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2" t="str">
        <f t="shared" si="17"/>
        <v/>
      </c>
      <c r="AL19" s="543" t="str">
        <f t="shared" si="2"/>
        <v/>
      </c>
      <c r="AM19" s="544"/>
      <c r="AN19" s="545" t="str">
        <f>IFERROR(VLOOKUP(K19,【参考】数式用!$A$2:$N$57,14,FALSE),"")</f>
        <v/>
      </c>
      <c r="AO19" s="545" t="str">
        <f t="shared" si="3"/>
        <v/>
      </c>
      <c r="AP19" s="546" t="str">
        <f t="shared" si="18"/>
        <v/>
      </c>
      <c r="AQ19" s="546" t="str">
        <f t="shared" si="19"/>
        <v>キャリアパス要件Ⅰ・Ⅱ_</v>
      </c>
      <c r="AR19" s="547" t="str">
        <f t="shared" si="20"/>
        <v>入力済</v>
      </c>
      <c r="AS19" s="545" t="str">
        <f t="shared" si="4"/>
        <v/>
      </c>
      <c r="AT19" s="547" t="str">
        <f t="shared" si="5"/>
        <v>入力済</v>
      </c>
      <c r="AU19" s="547" t="str">
        <f t="shared" si="6"/>
        <v/>
      </c>
      <c r="AV19" s="547" t="str">
        <f t="shared" si="7"/>
        <v/>
      </c>
      <c r="AW19" s="545" t="str">
        <f t="shared" si="8"/>
        <v/>
      </c>
      <c r="AX19" s="545" t="str">
        <f t="shared" si="9"/>
        <v>入力済</v>
      </c>
      <c r="AY19" s="547" t="str">
        <f>IFERROR(VLOOKUP(K19,【参考】数式用!$AR$3:$AS$49, 2, FALSE), "")</f>
        <v/>
      </c>
      <c r="AZ19" s="545" t="str">
        <f t="shared" si="10"/>
        <v/>
      </c>
      <c r="BA19" s="548" t="str">
        <f t="shared" si="21"/>
        <v>入力済</v>
      </c>
      <c r="BB19" s="547" t="str">
        <f>IFERROR(VLOOKUP(K19,【参考】数式用!$AX$3:$AY$56, 2, FALSE), "")</f>
        <v/>
      </c>
      <c r="BC19" s="545" t="str">
        <f t="shared" si="11"/>
        <v/>
      </c>
      <c r="BD19" s="548" t="str">
        <f t="shared" si="22"/>
        <v>入力済</v>
      </c>
      <c r="BE19" s="548" t="str">
        <f t="shared" si="12"/>
        <v/>
      </c>
      <c r="BF19" s="548" t="str">
        <f t="shared" si="13"/>
        <v/>
      </c>
      <c r="BG19" s="548" t="str">
        <f t="shared" si="14"/>
        <v/>
      </c>
      <c r="BH19" s="548" t="str">
        <f t="shared" si="15"/>
        <v/>
      </c>
      <c r="BI19" s="548" t="str">
        <f t="shared" si="16"/>
        <v/>
      </c>
      <c r="BM19" s="634" t="e">
        <f>VLOOKUP(K19,【参考】数式用!$A$2:$O$57,15,FALSE)</f>
        <v>#N/A</v>
      </c>
    </row>
    <row r="20" spans="1:65" s="550" customFormat="1" ht="109.9" customHeight="1" thickBot="1">
      <c r="A20" s="454">
        <v>9</v>
      </c>
      <c r="B20" s="922" t="str">
        <f>IF(基本情報入力シート!B48="","",基本情報入力シート!B48)</f>
        <v/>
      </c>
      <c r="C20" s="923"/>
      <c r="D20" s="923"/>
      <c r="E20" s="923"/>
      <c r="F20" s="924"/>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2" t="str">
        <f t="shared" si="17"/>
        <v/>
      </c>
      <c r="AL20" s="543" t="str">
        <f t="shared" si="2"/>
        <v/>
      </c>
      <c r="AM20" s="544"/>
      <c r="AN20" s="545" t="str">
        <f>IFERROR(VLOOKUP(K20,【参考】数式用!$A$2:$N$57,14,FALSE),"")</f>
        <v/>
      </c>
      <c r="AO20" s="545" t="str">
        <f t="shared" si="3"/>
        <v/>
      </c>
      <c r="AP20" s="546" t="str">
        <f t="shared" si="18"/>
        <v/>
      </c>
      <c r="AQ20" s="546" t="str">
        <f t="shared" si="19"/>
        <v>キャリアパス要件Ⅰ・Ⅱ_</v>
      </c>
      <c r="AR20" s="547" t="str">
        <f t="shared" si="20"/>
        <v>入力済</v>
      </c>
      <c r="AS20" s="545" t="str">
        <f t="shared" si="4"/>
        <v/>
      </c>
      <c r="AT20" s="547" t="str">
        <f t="shared" si="5"/>
        <v>入力済</v>
      </c>
      <c r="AU20" s="547" t="str">
        <f t="shared" si="6"/>
        <v/>
      </c>
      <c r="AV20" s="547" t="str">
        <f t="shared" si="7"/>
        <v/>
      </c>
      <c r="AW20" s="545" t="str">
        <f t="shared" si="8"/>
        <v/>
      </c>
      <c r="AX20" s="545" t="str">
        <f t="shared" si="9"/>
        <v>入力済</v>
      </c>
      <c r="AY20" s="547" t="str">
        <f>IFERROR(VLOOKUP(K20,【参考】数式用!$AR$3:$AS$49, 2, FALSE), "")</f>
        <v/>
      </c>
      <c r="AZ20" s="545" t="str">
        <f t="shared" si="10"/>
        <v/>
      </c>
      <c r="BA20" s="548" t="str">
        <f t="shared" si="21"/>
        <v>入力済</v>
      </c>
      <c r="BB20" s="547" t="str">
        <f>IFERROR(VLOOKUP(K20,【参考】数式用!$AX$3:$AY$56, 2, FALSE), "")</f>
        <v/>
      </c>
      <c r="BC20" s="545" t="str">
        <f t="shared" si="11"/>
        <v/>
      </c>
      <c r="BD20" s="548" t="str">
        <f t="shared" si="22"/>
        <v>入力済</v>
      </c>
      <c r="BE20" s="548" t="str">
        <f t="shared" si="12"/>
        <v/>
      </c>
      <c r="BF20" s="548" t="str">
        <f t="shared" si="13"/>
        <v/>
      </c>
      <c r="BG20" s="548" t="str">
        <f t="shared" si="14"/>
        <v/>
      </c>
      <c r="BH20" s="548" t="str">
        <f t="shared" si="15"/>
        <v/>
      </c>
      <c r="BI20" s="548" t="str">
        <f t="shared" si="16"/>
        <v/>
      </c>
      <c r="BM20" s="634" t="e">
        <f>VLOOKUP(K20,【参考】数式用!$A$2:$O$57,15,FALSE)</f>
        <v>#N/A</v>
      </c>
    </row>
    <row r="21" spans="1:65" s="550" customFormat="1" ht="109.9" customHeight="1" thickBot="1">
      <c r="A21" s="454">
        <v>10</v>
      </c>
      <c r="B21" s="922" t="str">
        <f>IF(基本情報入力シート!B49="","",基本情報入力シート!B49)</f>
        <v/>
      </c>
      <c r="C21" s="923"/>
      <c r="D21" s="923"/>
      <c r="E21" s="923"/>
      <c r="F21" s="924"/>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2" t="str">
        <f t="shared" si="17"/>
        <v/>
      </c>
      <c r="AL21" s="543" t="str">
        <f t="shared" si="2"/>
        <v/>
      </c>
      <c r="AM21" s="544"/>
      <c r="AN21" s="545" t="str">
        <f>IFERROR(VLOOKUP(K21,【参考】数式用!$A$2:$N$57,14,FALSE),"")</f>
        <v/>
      </c>
      <c r="AO21" s="545" t="str">
        <f t="shared" si="3"/>
        <v/>
      </c>
      <c r="AP21" s="546" t="str">
        <f t="shared" si="18"/>
        <v/>
      </c>
      <c r="AQ21" s="546" t="str">
        <f t="shared" si="19"/>
        <v>キャリアパス要件Ⅰ・Ⅱ_</v>
      </c>
      <c r="AR21" s="547" t="str">
        <f t="shared" si="20"/>
        <v>入力済</v>
      </c>
      <c r="AS21" s="545" t="str">
        <f t="shared" si="4"/>
        <v/>
      </c>
      <c r="AT21" s="547" t="str">
        <f t="shared" si="5"/>
        <v>入力済</v>
      </c>
      <c r="AU21" s="547" t="str">
        <f t="shared" si="6"/>
        <v/>
      </c>
      <c r="AV21" s="547" t="str">
        <f t="shared" si="7"/>
        <v/>
      </c>
      <c r="AW21" s="545" t="str">
        <f t="shared" si="8"/>
        <v/>
      </c>
      <c r="AX21" s="545" t="str">
        <f t="shared" si="9"/>
        <v>入力済</v>
      </c>
      <c r="AY21" s="547" t="str">
        <f>IFERROR(VLOOKUP(K21,【参考】数式用!$AR$3:$AS$49, 2, FALSE), "")</f>
        <v/>
      </c>
      <c r="AZ21" s="545" t="str">
        <f t="shared" si="10"/>
        <v/>
      </c>
      <c r="BA21" s="548" t="str">
        <f t="shared" si="21"/>
        <v>入力済</v>
      </c>
      <c r="BB21" s="547" t="str">
        <f>IFERROR(VLOOKUP(K21,【参考】数式用!$AX$3:$AY$56, 2, FALSE), "")</f>
        <v/>
      </c>
      <c r="BC21" s="545" t="str">
        <f t="shared" si="11"/>
        <v/>
      </c>
      <c r="BD21" s="548" t="str">
        <f t="shared" si="22"/>
        <v>入力済</v>
      </c>
      <c r="BE21" s="548" t="str">
        <f t="shared" si="12"/>
        <v/>
      </c>
      <c r="BF21" s="548" t="str">
        <f t="shared" si="13"/>
        <v/>
      </c>
      <c r="BG21" s="548" t="str">
        <f t="shared" si="14"/>
        <v/>
      </c>
      <c r="BH21" s="548" t="str">
        <f t="shared" si="15"/>
        <v/>
      </c>
      <c r="BI21" s="548" t="str">
        <f t="shared" si="16"/>
        <v/>
      </c>
      <c r="BM21" s="634" t="e">
        <f>VLOOKUP(K21,【参考】数式用!$A$2:$O$57,15,FALSE)</f>
        <v>#N/A</v>
      </c>
    </row>
    <row r="22" spans="1:65" s="550" customFormat="1" ht="109.9" customHeight="1" thickBot="1">
      <c r="A22" s="454">
        <v>11</v>
      </c>
      <c r="B22" s="922" t="str">
        <f>IF(基本情報入力シート!B50="","",基本情報入力シート!B50)</f>
        <v/>
      </c>
      <c r="C22" s="923"/>
      <c r="D22" s="923"/>
      <c r="E22" s="923"/>
      <c r="F22" s="924"/>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2" t="str">
        <f t="shared" si="17"/>
        <v/>
      </c>
      <c r="AL22" s="543" t="str">
        <f t="shared" si="2"/>
        <v/>
      </c>
      <c r="AM22" s="544"/>
      <c r="AN22" s="545" t="str">
        <f>IFERROR(VLOOKUP(K22,【参考】数式用!$A$2:$N$57,14,FALSE),"")</f>
        <v/>
      </c>
      <c r="AO22" s="545" t="str">
        <f t="shared" si="3"/>
        <v/>
      </c>
      <c r="AP22" s="546" t="str">
        <f t="shared" si="18"/>
        <v/>
      </c>
      <c r="AQ22" s="546" t="str">
        <f t="shared" si="19"/>
        <v>キャリアパス要件Ⅰ・Ⅱ_</v>
      </c>
      <c r="AR22" s="547" t="str">
        <f t="shared" si="20"/>
        <v>入力済</v>
      </c>
      <c r="AS22" s="545" t="str">
        <f t="shared" si="4"/>
        <v/>
      </c>
      <c r="AT22" s="547" t="str">
        <f t="shared" si="5"/>
        <v>入力済</v>
      </c>
      <c r="AU22" s="547" t="str">
        <f t="shared" si="6"/>
        <v/>
      </c>
      <c r="AV22" s="547" t="str">
        <f t="shared" si="7"/>
        <v/>
      </c>
      <c r="AW22" s="545" t="str">
        <f t="shared" si="8"/>
        <v/>
      </c>
      <c r="AX22" s="545" t="str">
        <f t="shared" si="9"/>
        <v>入力済</v>
      </c>
      <c r="AY22" s="547" t="str">
        <f>IFERROR(VLOOKUP(K22,【参考】数式用!$AR$3:$AS$49, 2, FALSE), "")</f>
        <v/>
      </c>
      <c r="AZ22" s="545" t="str">
        <f t="shared" si="10"/>
        <v/>
      </c>
      <c r="BA22" s="548" t="str">
        <f t="shared" si="21"/>
        <v>入力済</v>
      </c>
      <c r="BB22" s="547" t="str">
        <f>IFERROR(VLOOKUP(K22,【参考】数式用!$AX$3:$AY$56, 2, FALSE), "")</f>
        <v/>
      </c>
      <c r="BC22" s="545" t="str">
        <f t="shared" si="11"/>
        <v/>
      </c>
      <c r="BD22" s="548" t="str">
        <f t="shared" si="22"/>
        <v>入力済</v>
      </c>
      <c r="BE22" s="548" t="str">
        <f t="shared" si="12"/>
        <v/>
      </c>
      <c r="BF22" s="548" t="str">
        <f t="shared" si="13"/>
        <v/>
      </c>
      <c r="BG22" s="548" t="str">
        <f t="shared" si="14"/>
        <v/>
      </c>
      <c r="BH22" s="548" t="str">
        <f t="shared" si="15"/>
        <v/>
      </c>
      <c r="BI22" s="548" t="str">
        <f t="shared" si="16"/>
        <v/>
      </c>
      <c r="BM22" s="634" t="e">
        <f>VLOOKUP(K22,【参考】数式用!$A$2:$O$57,15,FALSE)</f>
        <v>#N/A</v>
      </c>
    </row>
    <row r="23" spans="1:65" s="550" customFormat="1" ht="109.9" customHeight="1" thickBot="1">
      <c r="A23" s="454">
        <v>12</v>
      </c>
      <c r="B23" s="922" t="str">
        <f>IF(基本情報入力シート!B51="","",基本情報入力シート!B51)</f>
        <v/>
      </c>
      <c r="C23" s="923"/>
      <c r="D23" s="923"/>
      <c r="E23" s="923"/>
      <c r="F23" s="924"/>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2" t="str">
        <f t="shared" si="17"/>
        <v/>
      </c>
      <c r="AL23" s="543" t="str">
        <f t="shared" si="2"/>
        <v/>
      </c>
      <c r="AM23" s="544"/>
      <c r="AN23" s="545" t="str">
        <f>IFERROR(VLOOKUP(K23,【参考】数式用!$A$2:$N$57,14,FALSE),"")</f>
        <v/>
      </c>
      <c r="AO23" s="545" t="str">
        <f t="shared" si="3"/>
        <v/>
      </c>
      <c r="AP23" s="546" t="str">
        <f t="shared" si="18"/>
        <v/>
      </c>
      <c r="AQ23" s="546" t="str">
        <f t="shared" si="19"/>
        <v>キャリアパス要件Ⅰ・Ⅱ_</v>
      </c>
      <c r="AR23" s="547" t="str">
        <f t="shared" si="20"/>
        <v>入力済</v>
      </c>
      <c r="AS23" s="545" t="str">
        <f t="shared" si="4"/>
        <v/>
      </c>
      <c r="AT23" s="547" t="str">
        <f t="shared" si="5"/>
        <v>入力済</v>
      </c>
      <c r="AU23" s="547" t="str">
        <f t="shared" si="6"/>
        <v/>
      </c>
      <c r="AV23" s="547" t="str">
        <f t="shared" si="7"/>
        <v/>
      </c>
      <c r="AW23" s="545" t="str">
        <f t="shared" si="8"/>
        <v/>
      </c>
      <c r="AX23" s="545" t="str">
        <f t="shared" si="9"/>
        <v>入力済</v>
      </c>
      <c r="AY23" s="547" t="str">
        <f>IFERROR(VLOOKUP(K23,【参考】数式用!$AR$3:$AS$49, 2, FALSE), "")</f>
        <v/>
      </c>
      <c r="AZ23" s="545" t="str">
        <f t="shared" si="10"/>
        <v/>
      </c>
      <c r="BA23" s="548" t="str">
        <f t="shared" si="21"/>
        <v>入力済</v>
      </c>
      <c r="BB23" s="547" t="str">
        <f>IFERROR(VLOOKUP(K23,【参考】数式用!$AX$3:$AY$56, 2, FALSE), "")</f>
        <v/>
      </c>
      <c r="BC23" s="545" t="str">
        <f t="shared" si="11"/>
        <v/>
      </c>
      <c r="BD23" s="548" t="str">
        <f t="shared" si="22"/>
        <v>入力済</v>
      </c>
      <c r="BE23" s="548" t="str">
        <f t="shared" si="12"/>
        <v/>
      </c>
      <c r="BF23" s="548" t="str">
        <f t="shared" si="13"/>
        <v/>
      </c>
      <c r="BG23" s="548" t="str">
        <f t="shared" si="14"/>
        <v/>
      </c>
      <c r="BH23" s="548" t="str">
        <f t="shared" si="15"/>
        <v/>
      </c>
      <c r="BI23" s="548" t="str">
        <f t="shared" si="16"/>
        <v/>
      </c>
      <c r="BM23" s="634" t="e">
        <f>VLOOKUP(K23,【参考】数式用!$A$2:$O$57,15,FALSE)</f>
        <v>#N/A</v>
      </c>
    </row>
    <row r="24" spans="1:65" s="550" customFormat="1" ht="109.9" customHeight="1" thickBot="1">
      <c r="A24" s="454">
        <v>13</v>
      </c>
      <c r="B24" s="922" t="str">
        <f>IF(基本情報入力シート!B52="","",基本情報入力シート!B52)</f>
        <v/>
      </c>
      <c r="C24" s="923"/>
      <c r="D24" s="923"/>
      <c r="E24" s="923"/>
      <c r="F24" s="924"/>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2" t="str">
        <f t="shared" si="17"/>
        <v/>
      </c>
      <c r="AL24" s="543" t="str">
        <f t="shared" si="2"/>
        <v/>
      </c>
      <c r="AM24" s="544"/>
      <c r="AN24" s="545" t="str">
        <f>IFERROR(VLOOKUP(K24,【参考】数式用!$A$2:$N$57,14,FALSE),"")</f>
        <v/>
      </c>
      <c r="AO24" s="545" t="str">
        <f t="shared" si="3"/>
        <v/>
      </c>
      <c r="AP24" s="546" t="str">
        <f t="shared" si="18"/>
        <v/>
      </c>
      <c r="AQ24" s="546" t="str">
        <f t="shared" si="19"/>
        <v>キャリアパス要件Ⅰ・Ⅱ_</v>
      </c>
      <c r="AR24" s="547" t="str">
        <f t="shared" si="20"/>
        <v>入力済</v>
      </c>
      <c r="AS24" s="545" t="str">
        <f t="shared" si="4"/>
        <v/>
      </c>
      <c r="AT24" s="547" t="str">
        <f t="shared" si="5"/>
        <v>入力済</v>
      </c>
      <c r="AU24" s="547" t="str">
        <f t="shared" si="6"/>
        <v/>
      </c>
      <c r="AV24" s="547" t="str">
        <f t="shared" si="7"/>
        <v/>
      </c>
      <c r="AW24" s="545" t="str">
        <f t="shared" si="8"/>
        <v/>
      </c>
      <c r="AX24" s="545" t="str">
        <f t="shared" si="9"/>
        <v>入力済</v>
      </c>
      <c r="AY24" s="547" t="str">
        <f>IFERROR(VLOOKUP(K24,【参考】数式用!$AR$3:$AS$49, 2, FALSE), "")</f>
        <v/>
      </c>
      <c r="AZ24" s="545" t="str">
        <f t="shared" si="10"/>
        <v/>
      </c>
      <c r="BA24" s="548" t="str">
        <f t="shared" si="21"/>
        <v>入力済</v>
      </c>
      <c r="BB24" s="547" t="str">
        <f>IFERROR(VLOOKUP(K24,【参考】数式用!$AX$3:$AY$56, 2, FALSE), "")</f>
        <v/>
      </c>
      <c r="BC24" s="545" t="str">
        <f t="shared" si="11"/>
        <v/>
      </c>
      <c r="BD24" s="548" t="str">
        <f t="shared" si="22"/>
        <v>入力済</v>
      </c>
      <c r="BE24" s="548" t="str">
        <f t="shared" si="12"/>
        <v/>
      </c>
      <c r="BF24" s="548" t="str">
        <f t="shared" si="13"/>
        <v/>
      </c>
      <c r="BG24" s="548" t="str">
        <f t="shared" si="14"/>
        <v/>
      </c>
      <c r="BH24" s="548" t="str">
        <f t="shared" si="15"/>
        <v/>
      </c>
      <c r="BI24" s="548" t="str">
        <f t="shared" si="16"/>
        <v/>
      </c>
      <c r="BM24" s="634" t="e">
        <f>VLOOKUP(K24,【参考】数式用!$A$2:$O$57,15,FALSE)</f>
        <v>#N/A</v>
      </c>
    </row>
    <row r="25" spans="1:65" s="550" customFormat="1" ht="109.9" customHeight="1" thickBot="1">
      <c r="A25" s="454">
        <v>14</v>
      </c>
      <c r="B25" s="922" t="str">
        <f>IF(基本情報入力シート!B53="","",基本情報入力シート!B53)</f>
        <v/>
      </c>
      <c r="C25" s="923"/>
      <c r="D25" s="923"/>
      <c r="E25" s="923"/>
      <c r="F25" s="924"/>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2" t="str">
        <f t="shared" si="17"/>
        <v/>
      </c>
      <c r="AL25" s="543" t="str">
        <f t="shared" si="2"/>
        <v/>
      </c>
      <c r="AM25" s="544"/>
      <c r="AN25" s="545" t="str">
        <f>IFERROR(VLOOKUP(K25,【参考】数式用!$A$2:$N$57,14,FALSE),"")</f>
        <v/>
      </c>
      <c r="AO25" s="545" t="str">
        <f t="shared" si="3"/>
        <v/>
      </c>
      <c r="AP25" s="546" t="str">
        <f t="shared" si="18"/>
        <v/>
      </c>
      <c r="AQ25" s="546" t="str">
        <f t="shared" si="19"/>
        <v>キャリアパス要件Ⅰ・Ⅱ_</v>
      </c>
      <c r="AR25" s="547" t="str">
        <f t="shared" si="20"/>
        <v>入力済</v>
      </c>
      <c r="AS25" s="545" t="str">
        <f t="shared" si="4"/>
        <v/>
      </c>
      <c r="AT25" s="547" t="str">
        <f t="shared" si="5"/>
        <v>入力済</v>
      </c>
      <c r="AU25" s="547" t="str">
        <f t="shared" si="6"/>
        <v/>
      </c>
      <c r="AV25" s="547" t="str">
        <f t="shared" si="7"/>
        <v/>
      </c>
      <c r="AW25" s="545" t="str">
        <f t="shared" si="8"/>
        <v/>
      </c>
      <c r="AX25" s="545" t="str">
        <f t="shared" si="9"/>
        <v>入力済</v>
      </c>
      <c r="AY25" s="547" t="str">
        <f>IFERROR(VLOOKUP(K25,【参考】数式用!$AR$3:$AS$49, 2, FALSE), "")</f>
        <v/>
      </c>
      <c r="AZ25" s="545" t="str">
        <f t="shared" si="10"/>
        <v/>
      </c>
      <c r="BA25" s="548" t="str">
        <f t="shared" si="21"/>
        <v>入力済</v>
      </c>
      <c r="BB25" s="547" t="str">
        <f>IFERROR(VLOOKUP(K25,【参考】数式用!$AX$3:$AY$56, 2, FALSE), "")</f>
        <v/>
      </c>
      <c r="BC25" s="545" t="str">
        <f t="shared" si="11"/>
        <v/>
      </c>
      <c r="BD25" s="548" t="str">
        <f t="shared" si="22"/>
        <v>入力済</v>
      </c>
      <c r="BE25" s="548" t="str">
        <f t="shared" si="12"/>
        <v/>
      </c>
      <c r="BF25" s="548" t="str">
        <f t="shared" si="13"/>
        <v/>
      </c>
      <c r="BG25" s="548" t="str">
        <f t="shared" si="14"/>
        <v/>
      </c>
      <c r="BH25" s="548" t="str">
        <f t="shared" si="15"/>
        <v/>
      </c>
      <c r="BI25" s="548" t="str">
        <f t="shared" si="16"/>
        <v/>
      </c>
      <c r="BM25" s="634" t="e">
        <f>VLOOKUP(K25,【参考】数式用!$A$2:$O$57,15,FALSE)</f>
        <v>#N/A</v>
      </c>
    </row>
    <row r="26" spans="1:65" s="550" customFormat="1" ht="109.9" customHeight="1" thickBot="1">
      <c r="A26" s="454">
        <v>15</v>
      </c>
      <c r="B26" s="922" t="str">
        <f>IF(基本情報入力シート!B54="","",基本情報入力シート!B54)</f>
        <v/>
      </c>
      <c r="C26" s="923"/>
      <c r="D26" s="923"/>
      <c r="E26" s="923"/>
      <c r="F26" s="924"/>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2" t="str">
        <f t="shared" si="17"/>
        <v/>
      </c>
      <c r="AL26" s="543" t="str">
        <f t="shared" si="2"/>
        <v/>
      </c>
      <c r="AM26" s="544"/>
      <c r="AN26" s="545" t="str">
        <f>IFERROR(VLOOKUP(K26,【参考】数式用!$A$2:$N$57,14,FALSE),"")</f>
        <v/>
      </c>
      <c r="AO26" s="545" t="str">
        <f t="shared" si="3"/>
        <v/>
      </c>
      <c r="AP26" s="546" t="str">
        <f t="shared" si="18"/>
        <v/>
      </c>
      <c r="AQ26" s="546" t="str">
        <f t="shared" si="19"/>
        <v>キャリアパス要件Ⅰ・Ⅱ_</v>
      </c>
      <c r="AR26" s="547" t="str">
        <f t="shared" si="20"/>
        <v>入力済</v>
      </c>
      <c r="AS26" s="545" t="str">
        <f t="shared" si="4"/>
        <v/>
      </c>
      <c r="AT26" s="547" t="str">
        <f t="shared" si="5"/>
        <v>入力済</v>
      </c>
      <c r="AU26" s="547" t="str">
        <f t="shared" si="6"/>
        <v/>
      </c>
      <c r="AV26" s="547" t="str">
        <f t="shared" si="7"/>
        <v/>
      </c>
      <c r="AW26" s="545" t="str">
        <f t="shared" si="8"/>
        <v/>
      </c>
      <c r="AX26" s="545" t="str">
        <f t="shared" si="9"/>
        <v>入力済</v>
      </c>
      <c r="AY26" s="547" t="str">
        <f>IFERROR(VLOOKUP(K26,【参考】数式用!$AR$3:$AS$49, 2, FALSE), "")</f>
        <v/>
      </c>
      <c r="AZ26" s="545" t="str">
        <f t="shared" si="10"/>
        <v/>
      </c>
      <c r="BA26" s="548" t="str">
        <f t="shared" si="21"/>
        <v>入力済</v>
      </c>
      <c r="BB26" s="547" t="str">
        <f>IFERROR(VLOOKUP(K26,【参考】数式用!$AX$3:$AY$56, 2, FALSE), "")</f>
        <v/>
      </c>
      <c r="BC26" s="545" t="str">
        <f t="shared" si="11"/>
        <v/>
      </c>
      <c r="BD26" s="548" t="str">
        <f t="shared" si="22"/>
        <v>入力済</v>
      </c>
      <c r="BE26" s="548" t="str">
        <f t="shared" si="12"/>
        <v/>
      </c>
      <c r="BF26" s="548" t="str">
        <f t="shared" si="13"/>
        <v/>
      </c>
      <c r="BG26" s="548" t="str">
        <f t="shared" si="14"/>
        <v/>
      </c>
      <c r="BH26" s="548" t="str">
        <f t="shared" si="15"/>
        <v/>
      </c>
      <c r="BI26" s="548" t="str">
        <f t="shared" si="16"/>
        <v/>
      </c>
      <c r="BM26" s="634" t="e">
        <f>VLOOKUP(K26,【参考】数式用!$A$2:$O$57,15,FALSE)</f>
        <v>#N/A</v>
      </c>
    </row>
    <row r="27" spans="1:65" s="550" customFormat="1" ht="109.9" customHeight="1" thickBot="1">
      <c r="A27" s="454">
        <v>16</v>
      </c>
      <c r="B27" s="922" t="str">
        <f>IF(基本情報入力シート!B55="","",基本情報入力シート!B55)</f>
        <v/>
      </c>
      <c r="C27" s="923"/>
      <c r="D27" s="923"/>
      <c r="E27" s="923"/>
      <c r="F27" s="924"/>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2" t="str">
        <f t="shared" si="17"/>
        <v/>
      </c>
      <c r="AL27" s="543" t="str">
        <f t="shared" si="2"/>
        <v/>
      </c>
      <c r="AM27" s="544"/>
      <c r="AN27" s="545" t="str">
        <f>IFERROR(VLOOKUP(K27,【参考】数式用!$A$2:$N$57,14,FALSE),"")</f>
        <v/>
      </c>
      <c r="AO27" s="545" t="str">
        <f t="shared" si="3"/>
        <v/>
      </c>
      <c r="AP27" s="546" t="str">
        <f t="shared" si="18"/>
        <v/>
      </c>
      <c r="AQ27" s="546" t="str">
        <f t="shared" si="19"/>
        <v>キャリアパス要件Ⅰ・Ⅱ_</v>
      </c>
      <c r="AR27" s="547" t="str">
        <f t="shared" si="20"/>
        <v>入力済</v>
      </c>
      <c r="AS27" s="545" t="str">
        <f t="shared" si="4"/>
        <v/>
      </c>
      <c r="AT27" s="547" t="str">
        <f t="shared" si="5"/>
        <v>入力済</v>
      </c>
      <c r="AU27" s="547" t="str">
        <f t="shared" si="6"/>
        <v/>
      </c>
      <c r="AV27" s="547" t="str">
        <f t="shared" si="7"/>
        <v/>
      </c>
      <c r="AW27" s="545" t="str">
        <f t="shared" si="8"/>
        <v/>
      </c>
      <c r="AX27" s="545" t="str">
        <f t="shared" si="9"/>
        <v>入力済</v>
      </c>
      <c r="AY27" s="547" t="str">
        <f>IFERROR(VLOOKUP(K27,【参考】数式用!$AR$3:$AS$49, 2, FALSE), "")</f>
        <v/>
      </c>
      <c r="AZ27" s="545" t="str">
        <f t="shared" si="10"/>
        <v/>
      </c>
      <c r="BA27" s="548" t="str">
        <f t="shared" si="21"/>
        <v>入力済</v>
      </c>
      <c r="BB27" s="547" t="str">
        <f>IFERROR(VLOOKUP(K27,【参考】数式用!$AX$3:$AY$56, 2, FALSE), "")</f>
        <v/>
      </c>
      <c r="BC27" s="545" t="str">
        <f t="shared" si="11"/>
        <v/>
      </c>
      <c r="BD27" s="548" t="str">
        <f t="shared" si="22"/>
        <v>入力済</v>
      </c>
      <c r="BE27" s="548" t="str">
        <f t="shared" si="12"/>
        <v/>
      </c>
      <c r="BF27" s="548" t="str">
        <f t="shared" si="13"/>
        <v/>
      </c>
      <c r="BG27" s="548" t="str">
        <f t="shared" si="14"/>
        <v/>
      </c>
      <c r="BH27" s="548" t="str">
        <f t="shared" si="15"/>
        <v/>
      </c>
      <c r="BI27" s="548" t="str">
        <f t="shared" si="16"/>
        <v/>
      </c>
      <c r="BM27" s="634" t="e">
        <f>VLOOKUP(K27,【参考】数式用!$A$2:$O$57,15,FALSE)</f>
        <v>#N/A</v>
      </c>
    </row>
    <row r="28" spans="1:65" s="550" customFormat="1" ht="109.9" customHeight="1" thickBot="1">
      <c r="A28" s="454">
        <v>17</v>
      </c>
      <c r="B28" s="922" t="str">
        <f>IF(基本情報入力シート!B56="","",基本情報入力シート!B56)</f>
        <v/>
      </c>
      <c r="C28" s="923"/>
      <c r="D28" s="923"/>
      <c r="E28" s="923"/>
      <c r="F28" s="924"/>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2" t="str">
        <f t="shared" si="17"/>
        <v/>
      </c>
      <c r="AL28" s="543" t="str">
        <f t="shared" si="2"/>
        <v/>
      </c>
      <c r="AM28" s="544"/>
      <c r="AN28" s="545" t="str">
        <f>IFERROR(VLOOKUP(K28,【参考】数式用!$A$2:$N$57,14,FALSE),"")</f>
        <v/>
      </c>
      <c r="AO28" s="545" t="str">
        <f t="shared" si="3"/>
        <v/>
      </c>
      <c r="AP28" s="546" t="str">
        <f t="shared" si="18"/>
        <v/>
      </c>
      <c r="AQ28" s="546" t="str">
        <f t="shared" si="19"/>
        <v>キャリアパス要件Ⅰ・Ⅱ_</v>
      </c>
      <c r="AR28" s="547" t="str">
        <f t="shared" si="20"/>
        <v>入力済</v>
      </c>
      <c r="AS28" s="545" t="str">
        <f t="shared" si="4"/>
        <v/>
      </c>
      <c r="AT28" s="547" t="str">
        <f t="shared" si="5"/>
        <v>入力済</v>
      </c>
      <c r="AU28" s="547" t="str">
        <f t="shared" si="6"/>
        <v/>
      </c>
      <c r="AV28" s="547" t="str">
        <f t="shared" si="7"/>
        <v/>
      </c>
      <c r="AW28" s="545" t="str">
        <f t="shared" si="8"/>
        <v/>
      </c>
      <c r="AX28" s="545" t="str">
        <f t="shared" si="9"/>
        <v>入力済</v>
      </c>
      <c r="AY28" s="547" t="str">
        <f>IFERROR(VLOOKUP(K28,【参考】数式用!$AR$3:$AS$49, 2, FALSE), "")</f>
        <v/>
      </c>
      <c r="AZ28" s="545" t="str">
        <f t="shared" si="10"/>
        <v/>
      </c>
      <c r="BA28" s="548" t="str">
        <f t="shared" si="21"/>
        <v>入力済</v>
      </c>
      <c r="BB28" s="547" t="str">
        <f>IFERROR(VLOOKUP(K28,【参考】数式用!$AX$3:$AY$56, 2, FALSE), "")</f>
        <v/>
      </c>
      <c r="BC28" s="545" t="str">
        <f t="shared" si="11"/>
        <v/>
      </c>
      <c r="BD28" s="548" t="str">
        <f t="shared" si="22"/>
        <v>入力済</v>
      </c>
      <c r="BE28" s="548" t="str">
        <f t="shared" si="12"/>
        <v/>
      </c>
      <c r="BF28" s="548" t="str">
        <f t="shared" si="13"/>
        <v/>
      </c>
      <c r="BG28" s="548" t="str">
        <f t="shared" si="14"/>
        <v/>
      </c>
      <c r="BH28" s="548" t="str">
        <f t="shared" si="15"/>
        <v/>
      </c>
      <c r="BI28" s="548" t="str">
        <f t="shared" si="16"/>
        <v/>
      </c>
      <c r="BM28" s="634" t="e">
        <f>VLOOKUP(K28,【参考】数式用!$A$2:$O$57,15,FALSE)</f>
        <v>#N/A</v>
      </c>
    </row>
    <row r="29" spans="1:65" s="550" customFormat="1" ht="109.9" customHeight="1" thickBot="1">
      <c r="A29" s="454">
        <v>18</v>
      </c>
      <c r="B29" s="922" t="str">
        <f>IF(基本情報入力シート!B57="","",基本情報入力シート!B57)</f>
        <v/>
      </c>
      <c r="C29" s="923"/>
      <c r="D29" s="923"/>
      <c r="E29" s="923"/>
      <c r="F29" s="924"/>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2" t="str">
        <f t="shared" si="17"/>
        <v/>
      </c>
      <c r="AL29" s="543" t="str">
        <f t="shared" si="2"/>
        <v/>
      </c>
      <c r="AM29" s="544"/>
      <c r="AN29" s="545" t="str">
        <f>IFERROR(VLOOKUP(K29,【参考】数式用!$A$2:$N$57,14,FALSE),"")</f>
        <v/>
      </c>
      <c r="AO29" s="545" t="str">
        <f t="shared" si="3"/>
        <v/>
      </c>
      <c r="AP29" s="546" t="str">
        <f t="shared" si="18"/>
        <v/>
      </c>
      <c r="AQ29" s="546" t="str">
        <f t="shared" si="19"/>
        <v>キャリアパス要件Ⅰ・Ⅱ_</v>
      </c>
      <c r="AR29" s="547" t="str">
        <f t="shared" si="20"/>
        <v>入力済</v>
      </c>
      <c r="AS29" s="545" t="str">
        <f t="shared" si="4"/>
        <v/>
      </c>
      <c r="AT29" s="547" t="str">
        <f t="shared" si="5"/>
        <v>入力済</v>
      </c>
      <c r="AU29" s="547" t="str">
        <f t="shared" si="6"/>
        <v/>
      </c>
      <c r="AV29" s="547" t="str">
        <f t="shared" si="7"/>
        <v/>
      </c>
      <c r="AW29" s="545" t="str">
        <f t="shared" si="8"/>
        <v/>
      </c>
      <c r="AX29" s="545" t="str">
        <f t="shared" si="9"/>
        <v>入力済</v>
      </c>
      <c r="AY29" s="547" t="str">
        <f>IFERROR(VLOOKUP(K29,【参考】数式用!$AR$3:$AS$49, 2, FALSE), "")</f>
        <v/>
      </c>
      <c r="AZ29" s="545" t="str">
        <f t="shared" si="10"/>
        <v/>
      </c>
      <c r="BA29" s="548" t="str">
        <f t="shared" si="21"/>
        <v>入力済</v>
      </c>
      <c r="BB29" s="547" t="str">
        <f>IFERROR(VLOOKUP(K29,【参考】数式用!$AX$3:$AY$56, 2, FALSE), "")</f>
        <v/>
      </c>
      <c r="BC29" s="545" t="str">
        <f t="shared" si="11"/>
        <v/>
      </c>
      <c r="BD29" s="548" t="str">
        <f t="shared" si="22"/>
        <v>入力済</v>
      </c>
      <c r="BE29" s="548" t="str">
        <f t="shared" si="12"/>
        <v/>
      </c>
      <c r="BF29" s="548" t="str">
        <f t="shared" si="13"/>
        <v/>
      </c>
      <c r="BG29" s="548" t="str">
        <f t="shared" si="14"/>
        <v/>
      </c>
      <c r="BH29" s="548" t="str">
        <f t="shared" si="15"/>
        <v/>
      </c>
      <c r="BI29" s="548" t="str">
        <f t="shared" si="16"/>
        <v/>
      </c>
      <c r="BM29" s="634" t="e">
        <f>VLOOKUP(K29,【参考】数式用!$A$2:$O$57,15,FALSE)</f>
        <v>#N/A</v>
      </c>
    </row>
    <row r="30" spans="1:65" s="550" customFormat="1" ht="109.9" customHeight="1" thickBot="1">
      <c r="A30" s="454">
        <v>19</v>
      </c>
      <c r="B30" s="922" t="str">
        <f>IF(基本情報入力シート!B58="","",基本情報入力シート!B58)</f>
        <v/>
      </c>
      <c r="C30" s="923"/>
      <c r="D30" s="923"/>
      <c r="E30" s="923"/>
      <c r="F30" s="924"/>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2" t="str">
        <f t="shared" si="17"/>
        <v/>
      </c>
      <c r="AL30" s="543" t="str">
        <f t="shared" si="2"/>
        <v/>
      </c>
      <c r="AM30" s="544"/>
      <c r="AN30" s="545" t="str">
        <f>IFERROR(VLOOKUP(K30,【参考】数式用!$A$2:$N$57,14,FALSE),"")</f>
        <v/>
      </c>
      <c r="AO30" s="545" t="str">
        <f t="shared" si="3"/>
        <v/>
      </c>
      <c r="AP30" s="546" t="str">
        <f t="shared" si="18"/>
        <v/>
      </c>
      <c r="AQ30" s="546" t="str">
        <f t="shared" si="19"/>
        <v>キャリアパス要件Ⅰ・Ⅱ_</v>
      </c>
      <c r="AR30" s="547" t="str">
        <f t="shared" si="20"/>
        <v>入力済</v>
      </c>
      <c r="AS30" s="545" t="str">
        <f t="shared" si="4"/>
        <v/>
      </c>
      <c r="AT30" s="547" t="str">
        <f t="shared" si="5"/>
        <v>入力済</v>
      </c>
      <c r="AU30" s="547" t="str">
        <f t="shared" si="6"/>
        <v/>
      </c>
      <c r="AV30" s="547" t="str">
        <f t="shared" si="7"/>
        <v/>
      </c>
      <c r="AW30" s="545" t="str">
        <f t="shared" si="8"/>
        <v/>
      </c>
      <c r="AX30" s="545" t="str">
        <f t="shared" si="9"/>
        <v>入力済</v>
      </c>
      <c r="AY30" s="547" t="str">
        <f>IFERROR(VLOOKUP(K30,【参考】数式用!$AR$3:$AS$49, 2, FALSE), "")</f>
        <v/>
      </c>
      <c r="AZ30" s="545" t="str">
        <f t="shared" si="10"/>
        <v/>
      </c>
      <c r="BA30" s="548" t="str">
        <f t="shared" si="21"/>
        <v>入力済</v>
      </c>
      <c r="BB30" s="547" t="str">
        <f>IFERROR(VLOOKUP(K30,【参考】数式用!$AX$3:$AY$56, 2, FALSE), "")</f>
        <v/>
      </c>
      <c r="BC30" s="545" t="str">
        <f t="shared" si="11"/>
        <v/>
      </c>
      <c r="BD30" s="548" t="str">
        <f t="shared" si="22"/>
        <v>入力済</v>
      </c>
      <c r="BE30" s="548" t="str">
        <f t="shared" si="12"/>
        <v/>
      </c>
      <c r="BF30" s="548" t="str">
        <f t="shared" si="13"/>
        <v/>
      </c>
      <c r="BG30" s="548" t="str">
        <f t="shared" si="14"/>
        <v/>
      </c>
      <c r="BH30" s="548" t="str">
        <f t="shared" si="15"/>
        <v/>
      </c>
      <c r="BI30" s="548" t="str">
        <f t="shared" si="16"/>
        <v/>
      </c>
      <c r="BM30" s="634" t="e">
        <f>VLOOKUP(K30,【参考】数式用!$A$2:$O$57,15,FALSE)</f>
        <v>#N/A</v>
      </c>
    </row>
    <row r="31" spans="1:65" s="550" customFormat="1" ht="109.9" customHeight="1" thickBot="1">
      <c r="A31" s="454">
        <v>20</v>
      </c>
      <c r="B31" s="922" t="str">
        <f>IF(基本情報入力シート!B59="","",基本情報入力シート!B59)</f>
        <v/>
      </c>
      <c r="C31" s="923"/>
      <c r="D31" s="923"/>
      <c r="E31" s="923"/>
      <c r="F31" s="924"/>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2" t="str">
        <f t="shared" si="17"/>
        <v/>
      </c>
      <c r="AL31" s="543" t="str">
        <f t="shared" si="2"/>
        <v/>
      </c>
      <c r="AM31" s="544"/>
      <c r="AN31" s="545" t="str">
        <f>IFERROR(VLOOKUP(K31,【参考】数式用!$A$2:$N$57,14,FALSE),"")</f>
        <v/>
      </c>
      <c r="AO31" s="545" t="str">
        <f t="shared" si="3"/>
        <v/>
      </c>
      <c r="AP31" s="546" t="str">
        <f t="shared" si="18"/>
        <v/>
      </c>
      <c r="AQ31" s="546" t="str">
        <f t="shared" si="19"/>
        <v>キャリアパス要件Ⅰ・Ⅱ_</v>
      </c>
      <c r="AR31" s="547" t="str">
        <f t="shared" si="20"/>
        <v>入力済</v>
      </c>
      <c r="AS31" s="545" t="str">
        <f t="shared" si="4"/>
        <v/>
      </c>
      <c r="AT31" s="547" t="str">
        <f t="shared" si="5"/>
        <v>入力済</v>
      </c>
      <c r="AU31" s="547" t="str">
        <f t="shared" si="6"/>
        <v/>
      </c>
      <c r="AV31" s="547" t="str">
        <f t="shared" si="7"/>
        <v/>
      </c>
      <c r="AW31" s="545" t="str">
        <f t="shared" si="8"/>
        <v/>
      </c>
      <c r="AX31" s="545" t="str">
        <f t="shared" si="9"/>
        <v>入力済</v>
      </c>
      <c r="AY31" s="547" t="str">
        <f>IFERROR(VLOOKUP(K31,【参考】数式用!$AR$3:$AS$49, 2, FALSE), "")</f>
        <v/>
      </c>
      <c r="AZ31" s="545" t="str">
        <f t="shared" si="10"/>
        <v/>
      </c>
      <c r="BA31" s="548" t="str">
        <f t="shared" si="21"/>
        <v>入力済</v>
      </c>
      <c r="BB31" s="547" t="str">
        <f>IFERROR(VLOOKUP(K31,【参考】数式用!$AX$3:$AY$56, 2, FALSE), "")</f>
        <v/>
      </c>
      <c r="BC31" s="545" t="str">
        <f t="shared" si="11"/>
        <v/>
      </c>
      <c r="BD31" s="548" t="str">
        <f t="shared" si="22"/>
        <v>入力済</v>
      </c>
      <c r="BE31" s="548" t="str">
        <f t="shared" si="12"/>
        <v/>
      </c>
      <c r="BF31" s="548" t="str">
        <f t="shared" si="13"/>
        <v/>
      </c>
      <c r="BG31" s="548" t="str">
        <f t="shared" si="14"/>
        <v/>
      </c>
      <c r="BH31" s="548" t="str">
        <f t="shared" si="15"/>
        <v/>
      </c>
      <c r="BI31" s="548" t="str">
        <f t="shared" si="16"/>
        <v/>
      </c>
      <c r="BM31" s="634" t="e">
        <f>VLOOKUP(K31,【参考】数式用!$A$2:$O$57,15,FALSE)</f>
        <v>#N/A</v>
      </c>
    </row>
    <row r="32" spans="1:65" s="550" customFormat="1" ht="109.9" customHeight="1" thickBot="1">
      <c r="A32" s="454">
        <v>21</v>
      </c>
      <c r="B32" s="922" t="str">
        <f>IF(基本情報入力シート!B60="","",基本情報入力シート!B60)</f>
        <v/>
      </c>
      <c r="C32" s="923"/>
      <c r="D32" s="923"/>
      <c r="E32" s="923"/>
      <c r="F32" s="924"/>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2" t="str">
        <f t="shared" si="17"/>
        <v/>
      </c>
      <c r="AL32" s="543" t="str">
        <f t="shared" si="2"/>
        <v/>
      </c>
      <c r="AM32" s="544"/>
      <c r="AN32" s="545" t="str">
        <f>IFERROR(VLOOKUP(K32,【参考】数式用!$A$2:$N$57,14,FALSE),"")</f>
        <v/>
      </c>
      <c r="AO32" s="545" t="str">
        <f t="shared" si="3"/>
        <v/>
      </c>
      <c r="AP32" s="546" t="str">
        <f t="shared" si="18"/>
        <v/>
      </c>
      <c r="AQ32" s="546" t="str">
        <f t="shared" si="19"/>
        <v>キャリアパス要件Ⅰ・Ⅱ_</v>
      </c>
      <c r="AR32" s="547" t="str">
        <f t="shared" si="20"/>
        <v>入力済</v>
      </c>
      <c r="AS32" s="545" t="str">
        <f t="shared" si="4"/>
        <v/>
      </c>
      <c r="AT32" s="547" t="str">
        <f t="shared" si="5"/>
        <v>入力済</v>
      </c>
      <c r="AU32" s="547" t="str">
        <f t="shared" si="6"/>
        <v/>
      </c>
      <c r="AV32" s="547" t="str">
        <f t="shared" si="7"/>
        <v/>
      </c>
      <c r="AW32" s="545" t="str">
        <f t="shared" si="8"/>
        <v/>
      </c>
      <c r="AX32" s="545" t="str">
        <f t="shared" si="9"/>
        <v>入力済</v>
      </c>
      <c r="AY32" s="547" t="str">
        <f>IFERROR(VLOOKUP(K32,【参考】数式用!$AR$3:$AS$49, 2, FALSE), "")</f>
        <v/>
      </c>
      <c r="AZ32" s="545" t="str">
        <f t="shared" si="10"/>
        <v/>
      </c>
      <c r="BA32" s="548" t="str">
        <f t="shared" si="21"/>
        <v>入力済</v>
      </c>
      <c r="BB32" s="547" t="str">
        <f>IFERROR(VLOOKUP(K32,【参考】数式用!$AX$3:$AY$56, 2, FALSE), "")</f>
        <v/>
      </c>
      <c r="BC32" s="545" t="str">
        <f t="shared" si="11"/>
        <v/>
      </c>
      <c r="BD32" s="548" t="str">
        <f t="shared" si="22"/>
        <v>入力済</v>
      </c>
      <c r="BE32" s="548" t="str">
        <f t="shared" si="12"/>
        <v/>
      </c>
      <c r="BF32" s="548" t="str">
        <f t="shared" si="13"/>
        <v/>
      </c>
      <c r="BG32" s="548" t="str">
        <f t="shared" si="14"/>
        <v/>
      </c>
      <c r="BH32" s="548" t="str">
        <f t="shared" si="15"/>
        <v/>
      </c>
      <c r="BI32" s="548" t="str">
        <f t="shared" si="16"/>
        <v/>
      </c>
      <c r="BM32" s="634" t="e">
        <f>VLOOKUP(K32,【参考】数式用!$A$2:$O$57,15,FALSE)</f>
        <v>#N/A</v>
      </c>
    </row>
    <row r="33" spans="1:65" s="550" customFormat="1" ht="109.9" customHeight="1" thickBot="1">
      <c r="A33" s="454">
        <v>22</v>
      </c>
      <c r="B33" s="922" t="str">
        <f>IF(基本情報入力シート!B61="","",基本情報入力シート!B61)</f>
        <v/>
      </c>
      <c r="C33" s="923"/>
      <c r="D33" s="923"/>
      <c r="E33" s="923"/>
      <c r="F33" s="924"/>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2" t="str">
        <f t="shared" si="17"/>
        <v/>
      </c>
      <c r="AL33" s="543" t="str">
        <f t="shared" si="2"/>
        <v/>
      </c>
      <c r="AM33" s="544"/>
      <c r="AN33" s="545" t="str">
        <f>IFERROR(VLOOKUP(K33,【参考】数式用!$A$2:$N$57,14,FALSE),"")</f>
        <v/>
      </c>
      <c r="AO33" s="545" t="str">
        <f t="shared" si="3"/>
        <v/>
      </c>
      <c r="AP33" s="546" t="str">
        <f t="shared" si="18"/>
        <v/>
      </c>
      <c r="AQ33" s="546" t="str">
        <f t="shared" si="19"/>
        <v>キャリアパス要件Ⅰ・Ⅱ_</v>
      </c>
      <c r="AR33" s="547" t="str">
        <f t="shared" si="20"/>
        <v>入力済</v>
      </c>
      <c r="AS33" s="545" t="str">
        <f t="shared" si="4"/>
        <v/>
      </c>
      <c r="AT33" s="547" t="str">
        <f t="shared" si="5"/>
        <v>入力済</v>
      </c>
      <c r="AU33" s="547" t="str">
        <f t="shared" si="6"/>
        <v/>
      </c>
      <c r="AV33" s="547" t="str">
        <f t="shared" si="7"/>
        <v/>
      </c>
      <c r="AW33" s="545" t="str">
        <f t="shared" si="8"/>
        <v/>
      </c>
      <c r="AX33" s="545" t="str">
        <f t="shared" si="9"/>
        <v>入力済</v>
      </c>
      <c r="AY33" s="547" t="str">
        <f>IFERROR(VLOOKUP(K33,【参考】数式用!$AR$3:$AS$49, 2, FALSE), "")</f>
        <v/>
      </c>
      <c r="AZ33" s="545" t="str">
        <f t="shared" si="10"/>
        <v/>
      </c>
      <c r="BA33" s="548" t="str">
        <f t="shared" si="21"/>
        <v>入力済</v>
      </c>
      <c r="BB33" s="547" t="str">
        <f>IFERROR(VLOOKUP(K33,【参考】数式用!$AX$3:$AY$56, 2, FALSE), "")</f>
        <v/>
      </c>
      <c r="BC33" s="545" t="str">
        <f t="shared" si="11"/>
        <v/>
      </c>
      <c r="BD33" s="548" t="str">
        <f t="shared" si="22"/>
        <v>入力済</v>
      </c>
      <c r="BE33" s="548" t="str">
        <f t="shared" si="12"/>
        <v/>
      </c>
      <c r="BF33" s="548" t="str">
        <f t="shared" si="13"/>
        <v/>
      </c>
      <c r="BG33" s="548" t="str">
        <f t="shared" si="14"/>
        <v/>
      </c>
      <c r="BH33" s="548" t="str">
        <f t="shared" si="15"/>
        <v/>
      </c>
      <c r="BI33" s="548" t="str">
        <f t="shared" si="16"/>
        <v/>
      </c>
      <c r="BM33" s="634" t="e">
        <f>VLOOKUP(K33,【参考】数式用!$A$2:$O$57,15,FALSE)</f>
        <v>#N/A</v>
      </c>
    </row>
    <row r="34" spans="1:65" s="550" customFormat="1" ht="109.9" customHeight="1" thickBot="1">
      <c r="A34" s="454">
        <v>23</v>
      </c>
      <c r="B34" s="922" t="str">
        <f>IF(基本情報入力シート!B62="","",基本情報入力シート!B62)</f>
        <v/>
      </c>
      <c r="C34" s="923"/>
      <c r="D34" s="923"/>
      <c r="E34" s="923"/>
      <c r="F34" s="924"/>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2" t="str">
        <f t="shared" si="17"/>
        <v/>
      </c>
      <c r="AL34" s="543" t="str">
        <f t="shared" si="2"/>
        <v/>
      </c>
      <c r="AM34" s="544"/>
      <c r="AN34" s="545" t="str">
        <f>IFERROR(VLOOKUP(K34,【参考】数式用!$A$2:$N$57,14,FALSE),"")</f>
        <v/>
      </c>
      <c r="AO34" s="545" t="str">
        <f t="shared" si="3"/>
        <v/>
      </c>
      <c r="AP34" s="546" t="str">
        <f t="shared" si="18"/>
        <v/>
      </c>
      <c r="AQ34" s="546" t="str">
        <f t="shared" si="19"/>
        <v>キャリアパス要件Ⅰ・Ⅱ_</v>
      </c>
      <c r="AR34" s="547" t="str">
        <f t="shared" si="20"/>
        <v>入力済</v>
      </c>
      <c r="AS34" s="545" t="str">
        <f t="shared" si="4"/>
        <v/>
      </c>
      <c r="AT34" s="547" t="str">
        <f t="shared" si="5"/>
        <v>入力済</v>
      </c>
      <c r="AU34" s="547" t="str">
        <f t="shared" si="6"/>
        <v/>
      </c>
      <c r="AV34" s="547" t="str">
        <f t="shared" si="7"/>
        <v/>
      </c>
      <c r="AW34" s="545" t="str">
        <f t="shared" si="8"/>
        <v/>
      </c>
      <c r="AX34" s="545" t="str">
        <f t="shared" si="9"/>
        <v>入力済</v>
      </c>
      <c r="AY34" s="547" t="str">
        <f>IFERROR(VLOOKUP(K34,【参考】数式用!$AR$3:$AS$49, 2, FALSE), "")</f>
        <v/>
      </c>
      <c r="AZ34" s="545" t="str">
        <f t="shared" si="10"/>
        <v/>
      </c>
      <c r="BA34" s="548" t="str">
        <f t="shared" si="21"/>
        <v>入力済</v>
      </c>
      <c r="BB34" s="547" t="str">
        <f>IFERROR(VLOOKUP(K34,【参考】数式用!$AX$3:$AY$56, 2, FALSE), "")</f>
        <v/>
      </c>
      <c r="BC34" s="545" t="str">
        <f t="shared" si="11"/>
        <v/>
      </c>
      <c r="BD34" s="548" t="str">
        <f t="shared" si="22"/>
        <v>入力済</v>
      </c>
      <c r="BE34" s="548" t="str">
        <f t="shared" si="12"/>
        <v/>
      </c>
      <c r="BF34" s="548" t="str">
        <f t="shared" si="13"/>
        <v/>
      </c>
      <c r="BG34" s="548" t="str">
        <f t="shared" si="14"/>
        <v/>
      </c>
      <c r="BH34" s="548" t="str">
        <f t="shared" si="15"/>
        <v/>
      </c>
      <c r="BI34" s="548" t="str">
        <f t="shared" si="16"/>
        <v/>
      </c>
      <c r="BM34" s="634" t="e">
        <f>VLOOKUP(K34,【参考】数式用!$A$2:$O$57,15,FALSE)</f>
        <v>#N/A</v>
      </c>
    </row>
    <row r="35" spans="1:65" s="550" customFormat="1" ht="109.9" customHeight="1" thickBot="1">
      <c r="A35" s="454">
        <v>24</v>
      </c>
      <c r="B35" s="922" t="str">
        <f>IF(基本情報入力シート!B63="","",基本情報入力シート!B63)</f>
        <v/>
      </c>
      <c r="C35" s="923"/>
      <c r="D35" s="923"/>
      <c r="E35" s="923"/>
      <c r="F35" s="924"/>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2" t="str">
        <f t="shared" si="17"/>
        <v/>
      </c>
      <c r="AL35" s="543" t="str">
        <f t="shared" si="2"/>
        <v/>
      </c>
      <c r="AM35" s="544"/>
      <c r="AN35" s="545" t="str">
        <f>IFERROR(VLOOKUP(K35,【参考】数式用!$A$2:$N$57,14,FALSE),"")</f>
        <v/>
      </c>
      <c r="AO35" s="545" t="str">
        <f t="shared" si="3"/>
        <v/>
      </c>
      <c r="AP35" s="546" t="str">
        <f t="shared" si="18"/>
        <v/>
      </c>
      <c r="AQ35" s="546" t="str">
        <f t="shared" si="19"/>
        <v>キャリアパス要件Ⅰ・Ⅱ_</v>
      </c>
      <c r="AR35" s="547" t="str">
        <f t="shared" si="20"/>
        <v>入力済</v>
      </c>
      <c r="AS35" s="545" t="str">
        <f t="shared" si="4"/>
        <v/>
      </c>
      <c r="AT35" s="547" t="str">
        <f t="shared" si="5"/>
        <v>入力済</v>
      </c>
      <c r="AU35" s="547" t="str">
        <f t="shared" si="6"/>
        <v/>
      </c>
      <c r="AV35" s="547" t="str">
        <f t="shared" si="7"/>
        <v/>
      </c>
      <c r="AW35" s="545" t="str">
        <f t="shared" si="8"/>
        <v/>
      </c>
      <c r="AX35" s="545" t="str">
        <f t="shared" si="9"/>
        <v>入力済</v>
      </c>
      <c r="AY35" s="547" t="str">
        <f>IFERROR(VLOOKUP(K35,【参考】数式用!$AR$3:$AS$49, 2, FALSE), "")</f>
        <v/>
      </c>
      <c r="AZ35" s="545" t="str">
        <f t="shared" si="10"/>
        <v/>
      </c>
      <c r="BA35" s="548" t="str">
        <f t="shared" si="21"/>
        <v>入力済</v>
      </c>
      <c r="BB35" s="547" t="str">
        <f>IFERROR(VLOOKUP(K35,【参考】数式用!$AX$3:$AY$56, 2, FALSE), "")</f>
        <v/>
      </c>
      <c r="BC35" s="545" t="str">
        <f t="shared" si="11"/>
        <v/>
      </c>
      <c r="BD35" s="548" t="str">
        <f t="shared" si="22"/>
        <v>入力済</v>
      </c>
      <c r="BE35" s="548" t="str">
        <f t="shared" si="12"/>
        <v/>
      </c>
      <c r="BF35" s="548" t="str">
        <f t="shared" si="13"/>
        <v/>
      </c>
      <c r="BG35" s="548" t="str">
        <f t="shared" si="14"/>
        <v/>
      </c>
      <c r="BH35" s="548" t="str">
        <f t="shared" si="15"/>
        <v/>
      </c>
      <c r="BI35" s="548" t="str">
        <f t="shared" si="16"/>
        <v/>
      </c>
      <c r="BM35" s="634" t="e">
        <f>VLOOKUP(K35,【参考】数式用!$A$2:$O$57,15,FALSE)</f>
        <v>#N/A</v>
      </c>
    </row>
    <row r="36" spans="1:65" s="550" customFormat="1" ht="109.9" customHeight="1" thickBot="1">
      <c r="A36" s="454">
        <v>25</v>
      </c>
      <c r="B36" s="922" t="str">
        <f>IF(基本情報入力シート!B64="","",基本情報入力シート!B64)</f>
        <v/>
      </c>
      <c r="C36" s="923"/>
      <c r="D36" s="923"/>
      <c r="E36" s="923"/>
      <c r="F36" s="924"/>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2" t="str">
        <f t="shared" si="17"/>
        <v/>
      </c>
      <c r="AL36" s="543" t="str">
        <f t="shared" si="2"/>
        <v/>
      </c>
      <c r="AM36" s="544"/>
      <c r="AN36" s="545" t="str">
        <f>IFERROR(VLOOKUP(K36,【参考】数式用!$A$2:$N$57,14,FALSE),"")</f>
        <v/>
      </c>
      <c r="AO36" s="545" t="str">
        <f t="shared" si="3"/>
        <v/>
      </c>
      <c r="AP36" s="546" t="str">
        <f t="shared" si="18"/>
        <v/>
      </c>
      <c r="AQ36" s="546" t="str">
        <f t="shared" si="19"/>
        <v>キャリアパス要件Ⅰ・Ⅱ_</v>
      </c>
      <c r="AR36" s="547" t="str">
        <f t="shared" si="20"/>
        <v>入力済</v>
      </c>
      <c r="AS36" s="545" t="str">
        <f t="shared" si="4"/>
        <v/>
      </c>
      <c r="AT36" s="547" t="str">
        <f t="shared" si="5"/>
        <v>入力済</v>
      </c>
      <c r="AU36" s="547" t="str">
        <f t="shared" si="6"/>
        <v/>
      </c>
      <c r="AV36" s="547" t="str">
        <f t="shared" si="7"/>
        <v/>
      </c>
      <c r="AW36" s="545" t="str">
        <f t="shared" si="8"/>
        <v/>
      </c>
      <c r="AX36" s="545" t="str">
        <f t="shared" si="9"/>
        <v>入力済</v>
      </c>
      <c r="AY36" s="547" t="str">
        <f>IFERROR(VLOOKUP(K36,【参考】数式用!$AR$3:$AS$49, 2, FALSE), "")</f>
        <v/>
      </c>
      <c r="AZ36" s="545" t="str">
        <f t="shared" si="10"/>
        <v/>
      </c>
      <c r="BA36" s="548" t="str">
        <f t="shared" si="21"/>
        <v>入力済</v>
      </c>
      <c r="BB36" s="547" t="str">
        <f>IFERROR(VLOOKUP(K36,【参考】数式用!$AX$3:$AY$56, 2, FALSE), "")</f>
        <v/>
      </c>
      <c r="BC36" s="545" t="str">
        <f t="shared" si="11"/>
        <v/>
      </c>
      <c r="BD36" s="548" t="str">
        <f t="shared" si="22"/>
        <v>入力済</v>
      </c>
      <c r="BE36" s="548" t="str">
        <f t="shared" si="12"/>
        <v/>
      </c>
      <c r="BF36" s="548" t="str">
        <f t="shared" si="13"/>
        <v/>
      </c>
      <c r="BG36" s="548" t="str">
        <f t="shared" si="14"/>
        <v/>
      </c>
      <c r="BH36" s="548" t="str">
        <f t="shared" si="15"/>
        <v/>
      </c>
      <c r="BI36" s="548" t="str">
        <f t="shared" si="16"/>
        <v/>
      </c>
      <c r="BM36" s="634" t="e">
        <f>VLOOKUP(K36,【参考】数式用!$A$2:$O$57,15,FALSE)</f>
        <v>#N/A</v>
      </c>
    </row>
    <row r="37" spans="1:65" s="550" customFormat="1" ht="109.9" customHeight="1" thickBot="1">
      <c r="A37" s="454">
        <v>26</v>
      </c>
      <c r="B37" s="922" t="str">
        <f>IF(基本情報入力シート!B65="","",基本情報入力シート!B65)</f>
        <v/>
      </c>
      <c r="C37" s="923"/>
      <c r="D37" s="923"/>
      <c r="E37" s="923"/>
      <c r="F37" s="924"/>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2" t="str">
        <f t="shared" si="17"/>
        <v/>
      </c>
      <c r="AL37" s="543" t="str">
        <f t="shared" si="2"/>
        <v/>
      </c>
      <c r="AM37" s="544"/>
      <c r="AN37" s="545" t="str">
        <f>IFERROR(VLOOKUP(K37,【参考】数式用!$A$2:$N$57,14,FALSE),"")</f>
        <v/>
      </c>
      <c r="AO37" s="545" t="str">
        <f t="shared" si="3"/>
        <v/>
      </c>
      <c r="AP37" s="546" t="str">
        <f t="shared" si="18"/>
        <v/>
      </c>
      <c r="AQ37" s="546" t="str">
        <f t="shared" si="19"/>
        <v>キャリアパス要件Ⅰ・Ⅱ_</v>
      </c>
      <c r="AR37" s="547" t="str">
        <f t="shared" si="20"/>
        <v>入力済</v>
      </c>
      <c r="AS37" s="545" t="str">
        <f t="shared" si="4"/>
        <v/>
      </c>
      <c r="AT37" s="547" t="str">
        <f t="shared" si="5"/>
        <v>入力済</v>
      </c>
      <c r="AU37" s="547" t="str">
        <f t="shared" si="6"/>
        <v/>
      </c>
      <c r="AV37" s="547" t="str">
        <f t="shared" si="7"/>
        <v/>
      </c>
      <c r="AW37" s="545" t="str">
        <f t="shared" si="8"/>
        <v/>
      </c>
      <c r="AX37" s="545" t="str">
        <f t="shared" si="9"/>
        <v>入力済</v>
      </c>
      <c r="AY37" s="547" t="str">
        <f>IFERROR(VLOOKUP(K37,【参考】数式用!$AR$3:$AS$49, 2, FALSE), "")</f>
        <v/>
      </c>
      <c r="AZ37" s="545" t="str">
        <f t="shared" si="10"/>
        <v/>
      </c>
      <c r="BA37" s="548" t="str">
        <f t="shared" si="21"/>
        <v>入力済</v>
      </c>
      <c r="BB37" s="547" t="str">
        <f>IFERROR(VLOOKUP(K37,【参考】数式用!$AX$3:$AY$56, 2, FALSE), "")</f>
        <v/>
      </c>
      <c r="BC37" s="545" t="str">
        <f t="shared" si="11"/>
        <v/>
      </c>
      <c r="BD37" s="548" t="str">
        <f t="shared" si="22"/>
        <v>入力済</v>
      </c>
      <c r="BE37" s="548" t="str">
        <f t="shared" si="12"/>
        <v/>
      </c>
      <c r="BF37" s="548" t="str">
        <f t="shared" si="13"/>
        <v/>
      </c>
      <c r="BG37" s="548" t="str">
        <f t="shared" si="14"/>
        <v/>
      </c>
      <c r="BH37" s="548" t="str">
        <f t="shared" si="15"/>
        <v/>
      </c>
      <c r="BI37" s="548" t="str">
        <f t="shared" si="16"/>
        <v/>
      </c>
      <c r="BM37" s="634" t="e">
        <f>VLOOKUP(K37,【参考】数式用!$A$2:$O$57,15,FALSE)</f>
        <v>#N/A</v>
      </c>
    </row>
    <row r="38" spans="1:65" s="550" customFormat="1" ht="109.9" customHeight="1" thickBot="1">
      <c r="A38" s="454">
        <v>27</v>
      </c>
      <c r="B38" s="922" t="str">
        <f>IF(基本情報入力シート!B66="","",基本情報入力シート!B66)</f>
        <v/>
      </c>
      <c r="C38" s="923"/>
      <c r="D38" s="923"/>
      <c r="E38" s="923"/>
      <c r="F38" s="924"/>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2" t="str">
        <f t="shared" si="17"/>
        <v/>
      </c>
      <c r="AL38" s="543" t="str">
        <f t="shared" si="2"/>
        <v/>
      </c>
      <c r="AM38" s="544"/>
      <c r="AN38" s="545" t="str">
        <f>IFERROR(VLOOKUP(K38,【参考】数式用!$A$2:$N$57,14,FALSE),"")</f>
        <v/>
      </c>
      <c r="AO38" s="545" t="str">
        <f t="shared" si="3"/>
        <v/>
      </c>
      <c r="AP38" s="546" t="str">
        <f t="shared" si="18"/>
        <v/>
      </c>
      <c r="AQ38" s="546" t="str">
        <f t="shared" si="19"/>
        <v>キャリアパス要件Ⅰ・Ⅱ_</v>
      </c>
      <c r="AR38" s="547" t="str">
        <f t="shared" si="20"/>
        <v>入力済</v>
      </c>
      <c r="AS38" s="545" t="str">
        <f t="shared" si="4"/>
        <v/>
      </c>
      <c r="AT38" s="547" t="str">
        <f t="shared" si="5"/>
        <v>入力済</v>
      </c>
      <c r="AU38" s="547" t="str">
        <f t="shared" si="6"/>
        <v/>
      </c>
      <c r="AV38" s="547" t="str">
        <f t="shared" si="7"/>
        <v/>
      </c>
      <c r="AW38" s="545" t="str">
        <f t="shared" si="8"/>
        <v/>
      </c>
      <c r="AX38" s="545" t="str">
        <f t="shared" si="9"/>
        <v>入力済</v>
      </c>
      <c r="AY38" s="547" t="str">
        <f>IFERROR(VLOOKUP(K38,【参考】数式用!$AR$3:$AS$49, 2, FALSE), "")</f>
        <v/>
      </c>
      <c r="AZ38" s="545" t="str">
        <f t="shared" si="10"/>
        <v/>
      </c>
      <c r="BA38" s="548" t="str">
        <f t="shared" si="21"/>
        <v>入力済</v>
      </c>
      <c r="BB38" s="547" t="str">
        <f>IFERROR(VLOOKUP(K38,【参考】数式用!$AX$3:$AY$56, 2, FALSE), "")</f>
        <v/>
      </c>
      <c r="BC38" s="545" t="str">
        <f t="shared" si="11"/>
        <v/>
      </c>
      <c r="BD38" s="548" t="str">
        <f t="shared" si="22"/>
        <v>入力済</v>
      </c>
      <c r="BE38" s="548" t="str">
        <f t="shared" si="12"/>
        <v/>
      </c>
      <c r="BF38" s="548" t="str">
        <f t="shared" si="13"/>
        <v/>
      </c>
      <c r="BG38" s="548" t="str">
        <f t="shared" si="14"/>
        <v/>
      </c>
      <c r="BH38" s="548" t="str">
        <f t="shared" si="15"/>
        <v/>
      </c>
      <c r="BI38" s="548" t="str">
        <f t="shared" si="16"/>
        <v/>
      </c>
      <c r="BM38" s="634" t="e">
        <f>VLOOKUP(K38,【参考】数式用!$A$2:$O$57,15,FALSE)</f>
        <v>#N/A</v>
      </c>
    </row>
    <row r="39" spans="1:65" s="550" customFormat="1" ht="109.9" customHeight="1" thickBot="1">
      <c r="A39" s="454">
        <v>28</v>
      </c>
      <c r="B39" s="922" t="str">
        <f>IF(基本情報入力シート!B67="","",基本情報入力シート!B67)</f>
        <v/>
      </c>
      <c r="C39" s="923"/>
      <c r="D39" s="923"/>
      <c r="E39" s="923"/>
      <c r="F39" s="924"/>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2" t="str">
        <f t="shared" si="17"/>
        <v/>
      </c>
      <c r="AL39" s="543" t="str">
        <f t="shared" si="2"/>
        <v/>
      </c>
      <c r="AM39" s="544"/>
      <c r="AN39" s="545" t="str">
        <f>IFERROR(VLOOKUP(K39,【参考】数式用!$A$2:$N$57,14,FALSE),"")</f>
        <v/>
      </c>
      <c r="AO39" s="545" t="str">
        <f t="shared" si="3"/>
        <v/>
      </c>
      <c r="AP39" s="546" t="str">
        <f t="shared" si="18"/>
        <v/>
      </c>
      <c r="AQ39" s="546" t="str">
        <f t="shared" si="19"/>
        <v>キャリアパス要件Ⅰ・Ⅱ_</v>
      </c>
      <c r="AR39" s="547" t="str">
        <f t="shared" si="20"/>
        <v>入力済</v>
      </c>
      <c r="AS39" s="545" t="str">
        <f t="shared" si="4"/>
        <v/>
      </c>
      <c r="AT39" s="547" t="str">
        <f t="shared" si="5"/>
        <v>入力済</v>
      </c>
      <c r="AU39" s="547" t="str">
        <f t="shared" si="6"/>
        <v/>
      </c>
      <c r="AV39" s="547" t="str">
        <f t="shared" si="7"/>
        <v/>
      </c>
      <c r="AW39" s="545" t="str">
        <f t="shared" si="8"/>
        <v/>
      </c>
      <c r="AX39" s="545" t="str">
        <f t="shared" si="9"/>
        <v>入力済</v>
      </c>
      <c r="AY39" s="547" t="str">
        <f>IFERROR(VLOOKUP(K39,【参考】数式用!$AR$3:$AS$49, 2, FALSE), "")</f>
        <v/>
      </c>
      <c r="AZ39" s="545" t="str">
        <f t="shared" si="10"/>
        <v/>
      </c>
      <c r="BA39" s="548" t="str">
        <f t="shared" si="21"/>
        <v>入力済</v>
      </c>
      <c r="BB39" s="547" t="str">
        <f>IFERROR(VLOOKUP(K39,【参考】数式用!$AX$3:$AY$56, 2, FALSE), "")</f>
        <v/>
      </c>
      <c r="BC39" s="545" t="str">
        <f t="shared" si="11"/>
        <v/>
      </c>
      <c r="BD39" s="548" t="str">
        <f t="shared" si="22"/>
        <v>入力済</v>
      </c>
      <c r="BE39" s="548" t="str">
        <f t="shared" si="12"/>
        <v/>
      </c>
      <c r="BF39" s="548" t="str">
        <f t="shared" si="13"/>
        <v/>
      </c>
      <c r="BG39" s="548" t="str">
        <f t="shared" si="14"/>
        <v/>
      </c>
      <c r="BH39" s="548" t="str">
        <f t="shared" si="15"/>
        <v/>
      </c>
      <c r="BI39" s="548" t="str">
        <f t="shared" si="16"/>
        <v/>
      </c>
      <c r="BM39" s="634" t="e">
        <f>VLOOKUP(K39,【参考】数式用!$A$2:$O$57,15,FALSE)</f>
        <v>#N/A</v>
      </c>
    </row>
    <row r="40" spans="1:65" s="550" customFormat="1" ht="109.9" customHeight="1" thickBot="1">
      <c r="A40" s="454">
        <v>29</v>
      </c>
      <c r="B40" s="922" t="str">
        <f>IF(基本情報入力シート!B68="","",基本情報入力シート!B68)</f>
        <v/>
      </c>
      <c r="C40" s="923"/>
      <c r="D40" s="923"/>
      <c r="E40" s="923"/>
      <c r="F40" s="924"/>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2" t="str">
        <f t="shared" si="17"/>
        <v/>
      </c>
      <c r="AL40" s="543" t="str">
        <f t="shared" si="2"/>
        <v/>
      </c>
      <c r="AM40" s="544"/>
      <c r="AN40" s="545" t="str">
        <f>IFERROR(VLOOKUP(K40,【参考】数式用!$A$2:$N$57,14,FALSE),"")</f>
        <v/>
      </c>
      <c r="AO40" s="545" t="str">
        <f t="shared" si="3"/>
        <v/>
      </c>
      <c r="AP40" s="546" t="str">
        <f t="shared" si="18"/>
        <v/>
      </c>
      <c r="AQ40" s="546" t="str">
        <f t="shared" si="19"/>
        <v>キャリアパス要件Ⅰ・Ⅱ_</v>
      </c>
      <c r="AR40" s="547" t="str">
        <f t="shared" si="20"/>
        <v>入力済</v>
      </c>
      <c r="AS40" s="545" t="str">
        <f t="shared" si="4"/>
        <v/>
      </c>
      <c r="AT40" s="547" t="str">
        <f t="shared" si="5"/>
        <v>入力済</v>
      </c>
      <c r="AU40" s="547" t="str">
        <f t="shared" si="6"/>
        <v/>
      </c>
      <c r="AV40" s="547" t="str">
        <f t="shared" si="7"/>
        <v/>
      </c>
      <c r="AW40" s="545" t="str">
        <f t="shared" si="8"/>
        <v/>
      </c>
      <c r="AX40" s="545" t="str">
        <f t="shared" si="9"/>
        <v>入力済</v>
      </c>
      <c r="AY40" s="547" t="str">
        <f>IFERROR(VLOOKUP(K40,【参考】数式用!$AR$3:$AS$49, 2, FALSE), "")</f>
        <v/>
      </c>
      <c r="AZ40" s="545" t="str">
        <f t="shared" si="10"/>
        <v/>
      </c>
      <c r="BA40" s="548" t="str">
        <f t="shared" si="21"/>
        <v>入力済</v>
      </c>
      <c r="BB40" s="547" t="str">
        <f>IFERROR(VLOOKUP(K40,【参考】数式用!$AX$3:$AY$56, 2, FALSE), "")</f>
        <v/>
      </c>
      <c r="BC40" s="545" t="str">
        <f t="shared" si="11"/>
        <v/>
      </c>
      <c r="BD40" s="548" t="str">
        <f t="shared" si="22"/>
        <v>入力済</v>
      </c>
      <c r="BE40" s="548" t="str">
        <f t="shared" si="12"/>
        <v/>
      </c>
      <c r="BF40" s="548" t="str">
        <f t="shared" si="13"/>
        <v/>
      </c>
      <c r="BG40" s="548" t="str">
        <f t="shared" si="14"/>
        <v/>
      </c>
      <c r="BH40" s="548" t="str">
        <f t="shared" si="15"/>
        <v/>
      </c>
      <c r="BI40" s="548" t="str">
        <f t="shared" si="16"/>
        <v/>
      </c>
      <c r="BM40" s="634" t="e">
        <f>VLOOKUP(K40,【参考】数式用!$A$2:$O$57,15,FALSE)</f>
        <v>#N/A</v>
      </c>
    </row>
    <row r="41" spans="1:65" ht="109.9" customHeight="1" thickBot="1">
      <c r="A41" s="454">
        <v>30</v>
      </c>
      <c r="B41" s="922" t="str">
        <f>IF(基本情報入力シート!B69="","",基本情報入力シート!B69)</f>
        <v/>
      </c>
      <c r="C41" s="923"/>
      <c r="D41" s="923"/>
      <c r="E41" s="923"/>
      <c r="F41" s="924"/>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2" t="str">
        <f t="shared" si="17"/>
        <v/>
      </c>
      <c r="AL41" s="543" t="str">
        <f t="shared" si="2"/>
        <v/>
      </c>
      <c r="AM41" s="544"/>
      <c r="AN41" s="545" t="str">
        <f>IFERROR(VLOOKUP(K41,【参考】数式用!$A$2:$N$57,14,FALSE),"")</f>
        <v/>
      </c>
      <c r="AO41" s="545" t="str">
        <f t="shared" si="3"/>
        <v/>
      </c>
      <c r="AP41" s="546" t="str">
        <f t="shared" si="18"/>
        <v/>
      </c>
      <c r="AQ41" s="546" t="str">
        <f t="shared" si="19"/>
        <v>キャリアパス要件Ⅰ・Ⅱ_</v>
      </c>
      <c r="AR41" s="547" t="str">
        <f t="shared" si="20"/>
        <v>入力済</v>
      </c>
      <c r="AS41" s="545" t="str">
        <f t="shared" si="4"/>
        <v/>
      </c>
      <c r="AT41" s="547" t="str">
        <f t="shared" si="5"/>
        <v>入力済</v>
      </c>
      <c r="AU41" s="547" t="str">
        <f t="shared" si="6"/>
        <v/>
      </c>
      <c r="AV41" s="547" t="str">
        <f t="shared" si="7"/>
        <v/>
      </c>
      <c r="AW41" s="545" t="str">
        <f t="shared" si="8"/>
        <v/>
      </c>
      <c r="AX41" s="545" t="str">
        <f t="shared" si="9"/>
        <v>入力済</v>
      </c>
      <c r="AY41" s="547" t="str">
        <f>IFERROR(VLOOKUP(K41,【参考】数式用!$AR$3:$AS$49, 2, FALSE), "")</f>
        <v/>
      </c>
      <c r="AZ41" s="545" t="str">
        <f t="shared" si="10"/>
        <v/>
      </c>
      <c r="BA41" s="548" t="str">
        <f t="shared" si="21"/>
        <v>入力済</v>
      </c>
      <c r="BB41" s="547" t="str">
        <f>IFERROR(VLOOKUP(K41,【参考】数式用!$AX$3:$AY$56, 2, FALSE), "")</f>
        <v/>
      </c>
      <c r="BC41" s="545" t="str">
        <f t="shared" si="11"/>
        <v/>
      </c>
      <c r="BD41" s="548" t="str">
        <f t="shared" si="22"/>
        <v>入力済</v>
      </c>
      <c r="BE41" s="548" t="str">
        <f t="shared" si="12"/>
        <v/>
      </c>
      <c r="BF41" s="548" t="str">
        <f t="shared" si="13"/>
        <v/>
      </c>
      <c r="BG41" s="548" t="str">
        <f t="shared" si="14"/>
        <v/>
      </c>
      <c r="BH41" s="548" t="str">
        <f t="shared" si="15"/>
        <v/>
      </c>
      <c r="BI41" s="548" t="str">
        <f t="shared" si="16"/>
        <v/>
      </c>
      <c r="BM41" s="634" t="e">
        <f>VLOOKUP(K41,【参考】数式用!$A$2:$O$57,15,FALSE)</f>
        <v>#N/A</v>
      </c>
    </row>
    <row r="42" spans="1:65" ht="109.9" customHeight="1" thickBot="1">
      <c r="A42" s="454">
        <v>31</v>
      </c>
      <c r="B42" s="922" t="str">
        <f>IF(基本情報入力シート!B70="","",基本情報入力シート!B70)</f>
        <v/>
      </c>
      <c r="C42" s="923"/>
      <c r="D42" s="923"/>
      <c r="E42" s="923"/>
      <c r="F42" s="924"/>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2" t="str">
        <f t="shared" si="17"/>
        <v/>
      </c>
      <c r="AL42" s="543" t="str">
        <f t="shared" si="2"/>
        <v/>
      </c>
      <c r="AM42" s="544"/>
      <c r="AN42" s="545" t="str">
        <f>IFERROR(VLOOKUP(K42,【参考】数式用!$A$2:$N$57,14,FALSE),"")</f>
        <v/>
      </c>
      <c r="AO42" s="545" t="str">
        <f t="shared" si="3"/>
        <v/>
      </c>
      <c r="AP42" s="546" t="str">
        <f t="shared" si="18"/>
        <v/>
      </c>
      <c r="AQ42" s="546" t="str">
        <f t="shared" si="19"/>
        <v>キャリアパス要件Ⅰ・Ⅱ_</v>
      </c>
      <c r="AR42" s="547" t="str">
        <f t="shared" si="20"/>
        <v>入力済</v>
      </c>
      <c r="AS42" s="545" t="str">
        <f t="shared" si="4"/>
        <v/>
      </c>
      <c r="AT42" s="547" t="str">
        <f t="shared" si="5"/>
        <v>入力済</v>
      </c>
      <c r="AU42" s="547" t="str">
        <f t="shared" si="6"/>
        <v/>
      </c>
      <c r="AV42" s="547" t="str">
        <f t="shared" si="7"/>
        <v/>
      </c>
      <c r="AW42" s="545" t="str">
        <f t="shared" si="8"/>
        <v/>
      </c>
      <c r="AX42" s="545" t="str">
        <f t="shared" si="9"/>
        <v>入力済</v>
      </c>
      <c r="AY42" s="547" t="str">
        <f>IFERROR(VLOOKUP(K42,【参考】数式用!$AR$3:$AS$49, 2, FALSE), "")</f>
        <v/>
      </c>
      <c r="AZ42" s="545" t="str">
        <f t="shared" si="10"/>
        <v/>
      </c>
      <c r="BA42" s="548" t="str">
        <f t="shared" si="21"/>
        <v>入力済</v>
      </c>
      <c r="BB42" s="547" t="str">
        <f>IFERROR(VLOOKUP(K42,【参考】数式用!$AX$3:$AY$56, 2, FALSE), "")</f>
        <v/>
      </c>
      <c r="BC42" s="545" t="str">
        <f t="shared" si="11"/>
        <v/>
      </c>
      <c r="BD42" s="548" t="str">
        <f t="shared" si="22"/>
        <v>入力済</v>
      </c>
      <c r="BE42" s="548" t="str">
        <f t="shared" si="12"/>
        <v/>
      </c>
      <c r="BF42" s="548" t="str">
        <f t="shared" si="13"/>
        <v/>
      </c>
      <c r="BG42" s="548" t="str">
        <f t="shared" si="14"/>
        <v/>
      </c>
      <c r="BH42" s="548" t="str">
        <f t="shared" si="15"/>
        <v/>
      </c>
      <c r="BI42" s="548" t="str">
        <f t="shared" si="16"/>
        <v/>
      </c>
      <c r="BM42" s="634" t="e">
        <f>VLOOKUP(K42,【参考】数式用!$A$2:$O$57,15,FALSE)</f>
        <v>#N/A</v>
      </c>
    </row>
    <row r="43" spans="1:65" ht="109.9" customHeight="1" thickBot="1">
      <c r="A43" s="454">
        <v>32</v>
      </c>
      <c r="B43" s="922" t="str">
        <f>IF(基本情報入力シート!B71="","",基本情報入力シート!B71)</f>
        <v/>
      </c>
      <c r="C43" s="923"/>
      <c r="D43" s="923"/>
      <c r="E43" s="923"/>
      <c r="F43" s="924"/>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2" t="str">
        <f t="shared" si="17"/>
        <v/>
      </c>
      <c r="AL43" s="543" t="str">
        <f t="shared" si="2"/>
        <v/>
      </c>
      <c r="AM43" s="544"/>
      <c r="AN43" s="545" t="str">
        <f>IFERROR(VLOOKUP(K43,【参考】数式用!$A$2:$N$57,14,FALSE),"")</f>
        <v/>
      </c>
      <c r="AO43" s="545" t="str">
        <f t="shared" si="3"/>
        <v/>
      </c>
      <c r="AP43" s="546" t="str">
        <f t="shared" si="18"/>
        <v/>
      </c>
      <c r="AQ43" s="546" t="str">
        <f t="shared" si="19"/>
        <v>キャリアパス要件Ⅰ・Ⅱ_</v>
      </c>
      <c r="AR43" s="547" t="str">
        <f t="shared" si="20"/>
        <v>入力済</v>
      </c>
      <c r="AS43" s="545" t="str">
        <f t="shared" si="4"/>
        <v/>
      </c>
      <c r="AT43" s="547" t="str">
        <f t="shared" si="5"/>
        <v>入力済</v>
      </c>
      <c r="AU43" s="547" t="str">
        <f t="shared" si="6"/>
        <v/>
      </c>
      <c r="AV43" s="547" t="str">
        <f t="shared" si="7"/>
        <v/>
      </c>
      <c r="AW43" s="545" t="str">
        <f t="shared" si="8"/>
        <v/>
      </c>
      <c r="AX43" s="545" t="str">
        <f t="shared" si="9"/>
        <v>入力済</v>
      </c>
      <c r="AY43" s="547" t="str">
        <f>IFERROR(VLOOKUP(K43,【参考】数式用!$AR$3:$AS$49, 2, FALSE), "")</f>
        <v/>
      </c>
      <c r="AZ43" s="545" t="str">
        <f t="shared" si="10"/>
        <v/>
      </c>
      <c r="BA43" s="548" t="str">
        <f t="shared" si="21"/>
        <v>入力済</v>
      </c>
      <c r="BB43" s="547" t="str">
        <f>IFERROR(VLOOKUP(K43,【参考】数式用!$AX$3:$AY$56, 2, FALSE), "")</f>
        <v/>
      </c>
      <c r="BC43" s="545" t="str">
        <f t="shared" si="11"/>
        <v/>
      </c>
      <c r="BD43" s="548" t="str">
        <f t="shared" si="22"/>
        <v>入力済</v>
      </c>
      <c r="BE43" s="548" t="str">
        <f t="shared" si="12"/>
        <v/>
      </c>
      <c r="BF43" s="548" t="str">
        <f t="shared" si="13"/>
        <v/>
      </c>
      <c r="BG43" s="548" t="str">
        <f t="shared" si="14"/>
        <v/>
      </c>
      <c r="BH43" s="548" t="str">
        <f t="shared" si="15"/>
        <v/>
      </c>
      <c r="BI43" s="548" t="str">
        <f t="shared" si="16"/>
        <v/>
      </c>
      <c r="BM43" s="634" t="e">
        <f>VLOOKUP(K43,【参考】数式用!$A$2:$O$57,15,FALSE)</f>
        <v>#N/A</v>
      </c>
    </row>
    <row r="44" spans="1:65" ht="109.9" customHeight="1" thickBot="1">
      <c r="A44" s="454">
        <v>33</v>
      </c>
      <c r="B44" s="922" t="str">
        <f>IF(基本情報入力シート!B72="","",基本情報入力シート!B72)</f>
        <v/>
      </c>
      <c r="C44" s="923"/>
      <c r="D44" s="923"/>
      <c r="E44" s="923"/>
      <c r="F44" s="924"/>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2" t="str">
        <f t="shared" si="17"/>
        <v/>
      </c>
      <c r="AL44" s="543" t="str">
        <f t="shared" si="2"/>
        <v/>
      </c>
      <c r="AM44" s="544"/>
      <c r="AN44" s="545" t="str">
        <f>IFERROR(VLOOKUP(K44,【参考】数式用!$A$2:$N$57,14,FALSE),"")</f>
        <v/>
      </c>
      <c r="AO44" s="545" t="str">
        <f t="shared" si="3"/>
        <v/>
      </c>
      <c r="AP44" s="546" t="str">
        <f t="shared" si="18"/>
        <v/>
      </c>
      <c r="AQ44" s="546" t="str">
        <f t="shared" si="19"/>
        <v>キャリアパス要件Ⅰ・Ⅱ_</v>
      </c>
      <c r="AR44" s="547" t="str">
        <f t="shared" si="20"/>
        <v>入力済</v>
      </c>
      <c r="AS44" s="545" t="str">
        <f t="shared" si="4"/>
        <v/>
      </c>
      <c r="AT44" s="547" t="str">
        <f t="shared" si="5"/>
        <v>入力済</v>
      </c>
      <c r="AU44" s="547" t="str">
        <f t="shared" si="6"/>
        <v/>
      </c>
      <c r="AV44" s="547" t="str">
        <f t="shared" si="7"/>
        <v/>
      </c>
      <c r="AW44" s="545" t="str">
        <f t="shared" si="8"/>
        <v/>
      </c>
      <c r="AX44" s="545" t="str">
        <f t="shared" si="9"/>
        <v>入力済</v>
      </c>
      <c r="AY44" s="547" t="str">
        <f>IFERROR(VLOOKUP(K44,【参考】数式用!$AR$3:$AS$49, 2, FALSE), "")</f>
        <v/>
      </c>
      <c r="AZ44" s="545" t="str">
        <f t="shared" si="10"/>
        <v/>
      </c>
      <c r="BA44" s="548" t="str">
        <f t="shared" si="21"/>
        <v>入力済</v>
      </c>
      <c r="BB44" s="547" t="str">
        <f>IFERROR(VLOOKUP(K44,【参考】数式用!$AX$3:$AY$56, 2, FALSE), "")</f>
        <v/>
      </c>
      <c r="BC44" s="545" t="str">
        <f t="shared" si="11"/>
        <v/>
      </c>
      <c r="BD44" s="548" t="str">
        <f t="shared" ref="BD44:BD75" si="36">IF(AND(COUNTIF(AE44:AH44,"*令和８年度特例要件を*")&gt;0,AJ44=""), "未入力","入力済")</f>
        <v>入力済</v>
      </c>
      <c r="BE44" s="548" t="str">
        <f t="shared" si="12"/>
        <v/>
      </c>
      <c r="BF44" s="548" t="str">
        <f t="shared" si="13"/>
        <v/>
      </c>
      <c r="BG44" s="548" t="str">
        <f t="shared" si="14"/>
        <v/>
      </c>
      <c r="BH44" s="548" t="str">
        <f t="shared" si="15"/>
        <v/>
      </c>
      <c r="BI44" s="548" t="str">
        <f t="shared" si="16"/>
        <v/>
      </c>
      <c r="BM44" s="634" t="e">
        <f>VLOOKUP(K44,【参考】数式用!$A$2:$O$57,15,FALSE)</f>
        <v>#N/A</v>
      </c>
    </row>
    <row r="45" spans="1:65" ht="109.9" customHeight="1" thickBot="1">
      <c r="A45" s="454">
        <v>34</v>
      </c>
      <c r="B45" s="922" t="str">
        <f>IF(基本情報入力シート!B73="","",基本情報入力シート!B73)</f>
        <v/>
      </c>
      <c r="C45" s="923"/>
      <c r="D45" s="923"/>
      <c r="E45" s="923"/>
      <c r="F45" s="924"/>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2" t="str">
        <f t="shared" si="17"/>
        <v/>
      </c>
      <c r="AL45" s="543" t="str">
        <f t="shared" si="2"/>
        <v/>
      </c>
      <c r="AM45" s="544"/>
      <c r="AN45" s="545" t="str">
        <f>IFERROR(VLOOKUP(K45,【参考】数式用!$A$2:$N$57,14,FALSE),"")</f>
        <v/>
      </c>
      <c r="AO45" s="545" t="str">
        <f t="shared" si="3"/>
        <v/>
      </c>
      <c r="AP45" s="546" t="str">
        <f t="shared" si="18"/>
        <v/>
      </c>
      <c r="AQ45" s="546" t="str">
        <f t="shared" si="19"/>
        <v>キャリアパス要件Ⅰ・Ⅱ_</v>
      </c>
      <c r="AR45" s="547" t="str">
        <f t="shared" si="20"/>
        <v>入力済</v>
      </c>
      <c r="AS45" s="545" t="str">
        <f t="shared" si="4"/>
        <v/>
      </c>
      <c r="AT45" s="547" t="str">
        <f t="shared" si="5"/>
        <v>入力済</v>
      </c>
      <c r="AU45" s="547" t="str">
        <f t="shared" si="6"/>
        <v/>
      </c>
      <c r="AV45" s="547" t="str">
        <f t="shared" si="7"/>
        <v/>
      </c>
      <c r="AW45" s="545" t="str">
        <f t="shared" si="8"/>
        <v/>
      </c>
      <c r="AX45" s="545" t="str">
        <f t="shared" si="9"/>
        <v>入力済</v>
      </c>
      <c r="AY45" s="547" t="str">
        <f>IFERROR(VLOOKUP(K45,【参考】数式用!$AR$3:$AS$49, 2, FALSE), "")</f>
        <v/>
      </c>
      <c r="AZ45" s="545" t="str">
        <f t="shared" si="10"/>
        <v/>
      </c>
      <c r="BA45" s="548" t="str">
        <f t="shared" si="21"/>
        <v>入力済</v>
      </c>
      <c r="BB45" s="547" t="str">
        <f>IFERROR(VLOOKUP(K45,【参考】数式用!$AX$3:$AY$56, 2, FALSE), "")</f>
        <v/>
      </c>
      <c r="BC45" s="545" t="str">
        <f t="shared" si="11"/>
        <v/>
      </c>
      <c r="BD45" s="548" t="str">
        <f t="shared" si="36"/>
        <v>入力済</v>
      </c>
      <c r="BE45" s="548" t="str">
        <f t="shared" si="12"/>
        <v/>
      </c>
      <c r="BF45" s="548" t="str">
        <f t="shared" si="13"/>
        <v/>
      </c>
      <c r="BG45" s="548" t="str">
        <f t="shared" si="14"/>
        <v/>
      </c>
      <c r="BH45" s="548" t="str">
        <f t="shared" si="15"/>
        <v/>
      </c>
      <c r="BI45" s="548" t="str">
        <f t="shared" si="16"/>
        <v/>
      </c>
      <c r="BM45" s="634" t="e">
        <f>VLOOKUP(K45,【参考】数式用!$A$2:$O$57,15,FALSE)</f>
        <v>#N/A</v>
      </c>
    </row>
    <row r="46" spans="1:65" ht="109.9" customHeight="1" thickBot="1">
      <c r="A46" s="454">
        <v>35</v>
      </c>
      <c r="B46" s="922" t="str">
        <f>IF(基本情報入力シート!B74="","",基本情報入力シート!B74)</f>
        <v/>
      </c>
      <c r="C46" s="923"/>
      <c r="D46" s="923"/>
      <c r="E46" s="923"/>
      <c r="F46" s="924"/>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2" t="str">
        <f t="shared" si="17"/>
        <v/>
      </c>
      <c r="AL46" s="543" t="str">
        <f t="shared" si="2"/>
        <v/>
      </c>
      <c r="AM46" s="544"/>
      <c r="AN46" s="545" t="str">
        <f>IFERROR(VLOOKUP(K46,【参考】数式用!$A$2:$N$57,14,FALSE),"")</f>
        <v/>
      </c>
      <c r="AO46" s="545" t="str">
        <f t="shared" si="3"/>
        <v/>
      </c>
      <c r="AP46" s="546" t="str">
        <f t="shared" si="18"/>
        <v/>
      </c>
      <c r="AQ46" s="546" t="str">
        <f t="shared" si="19"/>
        <v>キャリアパス要件Ⅰ・Ⅱ_</v>
      </c>
      <c r="AR46" s="547" t="str">
        <f t="shared" si="20"/>
        <v>入力済</v>
      </c>
      <c r="AS46" s="545" t="str">
        <f t="shared" si="4"/>
        <v/>
      </c>
      <c r="AT46" s="547" t="str">
        <f t="shared" si="5"/>
        <v>入力済</v>
      </c>
      <c r="AU46" s="547" t="str">
        <f t="shared" si="6"/>
        <v/>
      </c>
      <c r="AV46" s="547" t="str">
        <f t="shared" si="7"/>
        <v/>
      </c>
      <c r="AW46" s="545" t="str">
        <f t="shared" si="8"/>
        <v/>
      </c>
      <c r="AX46" s="545" t="str">
        <f t="shared" si="9"/>
        <v>入力済</v>
      </c>
      <c r="AY46" s="547" t="str">
        <f>IFERROR(VLOOKUP(K46,【参考】数式用!$AR$3:$AS$49, 2, FALSE), "")</f>
        <v/>
      </c>
      <c r="AZ46" s="545" t="str">
        <f t="shared" si="10"/>
        <v/>
      </c>
      <c r="BA46" s="548" t="str">
        <f t="shared" si="21"/>
        <v>入力済</v>
      </c>
      <c r="BB46" s="547" t="str">
        <f>IFERROR(VLOOKUP(K46,【参考】数式用!$AX$3:$AY$56, 2, FALSE), "")</f>
        <v/>
      </c>
      <c r="BC46" s="545" t="str">
        <f t="shared" si="11"/>
        <v/>
      </c>
      <c r="BD46" s="548" t="str">
        <f t="shared" si="36"/>
        <v>入力済</v>
      </c>
      <c r="BE46" s="548" t="str">
        <f t="shared" si="12"/>
        <v/>
      </c>
      <c r="BF46" s="548" t="str">
        <f t="shared" si="13"/>
        <v/>
      </c>
      <c r="BG46" s="548" t="str">
        <f t="shared" si="14"/>
        <v/>
      </c>
      <c r="BH46" s="548" t="str">
        <f t="shared" si="15"/>
        <v/>
      </c>
      <c r="BI46" s="548" t="str">
        <f t="shared" si="16"/>
        <v/>
      </c>
      <c r="BM46" s="634" t="e">
        <f>VLOOKUP(K46,【参考】数式用!$A$2:$O$57,15,FALSE)</f>
        <v>#N/A</v>
      </c>
    </row>
    <row r="47" spans="1:65" ht="109.9" customHeight="1" thickBot="1">
      <c r="A47" s="454">
        <v>36</v>
      </c>
      <c r="B47" s="922" t="str">
        <f>IF(基本情報入力シート!B75="","",基本情報入力シート!B75)</f>
        <v/>
      </c>
      <c r="C47" s="923"/>
      <c r="D47" s="923"/>
      <c r="E47" s="923"/>
      <c r="F47" s="924"/>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2" t="str">
        <f t="shared" si="17"/>
        <v/>
      </c>
      <c r="AL47" s="543" t="str">
        <f t="shared" si="2"/>
        <v/>
      </c>
      <c r="AM47" s="544"/>
      <c r="AN47" s="545" t="str">
        <f>IFERROR(VLOOKUP(K47,【参考】数式用!$A$2:$N$57,14,FALSE),"")</f>
        <v/>
      </c>
      <c r="AO47" s="545" t="str">
        <f t="shared" si="3"/>
        <v/>
      </c>
      <c r="AP47" s="546" t="str">
        <f t="shared" si="18"/>
        <v/>
      </c>
      <c r="AQ47" s="546" t="str">
        <f t="shared" si="19"/>
        <v>キャリアパス要件Ⅰ・Ⅱ_</v>
      </c>
      <c r="AR47" s="547" t="str">
        <f t="shared" si="20"/>
        <v>入力済</v>
      </c>
      <c r="AS47" s="545" t="str">
        <f t="shared" si="4"/>
        <v/>
      </c>
      <c r="AT47" s="547" t="str">
        <f t="shared" si="5"/>
        <v>入力済</v>
      </c>
      <c r="AU47" s="547" t="str">
        <f t="shared" si="6"/>
        <v/>
      </c>
      <c r="AV47" s="547" t="str">
        <f t="shared" si="7"/>
        <v/>
      </c>
      <c r="AW47" s="545" t="str">
        <f t="shared" si="8"/>
        <v/>
      </c>
      <c r="AX47" s="545" t="str">
        <f t="shared" si="9"/>
        <v>入力済</v>
      </c>
      <c r="AY47" s="547" t="str">
        <f>IFERROR(VLOOKUP(K47,【参考】数式用!$AR$3:$AS$49, 2, FALSE), "")</f>
        <v/>
      </c>
      <c r="AZ47" s="545" t="str">
        <f t="shared" si="10"/>
        <v/>
      </c>
      <c r="BA47" s="548" t="str">
        <f t="shared" si="21"/>
        <v>入力済</v>
      </c>
      <c r="BB47" s="547" t="str">
        <f>IFERROR(VLOOKUP(K47,【参考】数式用!$AX$3:$AY$56, 2, FALSE), "")</f>
        <v/>
      </c>
      <c r="BC47" s="545" t="str">
        <f t="shared" si="11"/>
        <v/>
      </c>
      <c r="BD47" s="548" t="str">
        <f t="shared" si="36"/>
        <v>入力済</v>
      </c>
      <c r="BE47" s="548" t="str">
        <f t="shared" si="12"/>
        <v/>
      </c>
      <c r="BF47" s="548" t="str">
        <f t="shared" si="13"/>
        <v/>
      </c>
      <c r="BG47" s="548" t="str">
        <f t="shared" si="14"/>
        <v/>
      </c>
      <c r="BH47" s="548" t="str">
        <f t="shared" si="15"/>
        <v/>
      </c>
      <c r="BI47" s="548" t="str">
        <f t="shared" si="16"/>
        <v/>
      </c>
      <c r="BM47" s="634" t="e">
        <f>VLOOKUP(K47,【参考】数式用!$A$2:$O$57,15,FALSE)</f>
        <v>#N/A</v>
      </c>
    </row>
    <row r="48" spans="1:65" ht="109.9" customHeight="1" thickBot="1">
      <c r="A48" s="454">
        <v>37</v>
      </c>
      <c r="B48" s="922" t="str">
        <f>IF(基本情報入力シート!B76="","",基本情報入力シート!B76)</f>
        <v/>
      </c>
      <c r="C48" s="923"/>
      <c r="D48" s="923"/>
      <c r="E48" s="923"/>
      <c r="F48" s="924"/>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2" t="str">
        <f t="shared" si="17"/>
        <v/>
      </c>
      <c r="AL48" s="543" t="str">
        <f t="shared" si="2"/>
        <v/>
      </c>
      <c r="AM48" s="544"/>
      <c r="AN48" s="545" t="str">
        <f>IFERROR(VLOOKUP(K48,【参考】数式用!$A$2:$N$57,14,FALSE),"")</f>
        <v/>
      </c>
      <c r="AO48" s="545" t="str">
        <f t="shared" si="3"/>
        <v/>
      </c>
      <c r="AP48" s="546" t="str">
        <f t="shared" si="18"/>
        <v/>
      </c>
      <c r="AQ48" s="546" t="str">
        <f t="shared" si="19"/>
        <v>キャリアパス要件Ⅰ・Ⅱ_</v>
      </c>
      <c r="AR48" s="547" t="str">
        <f t="shared" si="20"/>
        <v>入力済</v>
      </c>
      <c r="AS48" s="545" t="str">
        <f t="shared" si="4"/>
        <v/>
      </c>
      <c r="AT48" s="547" t="str">
        <f t="shared" si="5"/>
        <v>入力済</v>
      </c>
      <c r="AU48" s="547" t="str">
        <f t="shared" si="6"/>
        <v/>
      </c>
      <c r="AV48" s="547" t="str">
        <f t="shared" si="7"/>
        <v/>
      </c>
      <c r="AW48" s="545" t="str">
        <f t="shared" si="8"/>
        <v/>
      </c>
      <c r="AX48" s="545" t="str">
        <f t="shared" si="9"/>
        <v>入力済</v>
      </c>
      <c r="AY48" s="547" t="str">
        <f>IFERROR(VLOOKUP(K48,【参考】数式用!$AR$3:$AS$49, 2, FALSE), "")</f>
        <v/>
      </c>
      <c r="AZ48" s="545" t="str">
        <f t="shared" si="10"/>
        <v/>
      </c>
      <c r="BA48" s="548" t="str">
        <f t="shared" si="21"/>
        <v>入力済</v>
      </c>
      <c r="BB48" s="547" t="str">
        <f>IFERROR(VLOOKUP(K48,【参考】数式用!$AX$3:$AY$56, 2, FALSE), "")</f>
        <v/>
      </c>
      <c r="BC48" s="545" t="str">
        <f t="shared" si="11"/>
        <v/>
      </c>
      <c r="BD48" s="548" t="str">
        <f t="shared" si="36"/>
        <v>入力済</v>
      </c>
      <c r="BE48" s="548" t="str">
        <f t="shared" si="12"/>
        <v/>
      </c>
      <c r="BF48" s="548" t="str">
        <f t="shared" si="13"/>
        <v/>
      </c>
      <c r="BG48" s="548" t="str">
        <f t="shared" si="14"/>
        <v/>
      </c>
      <c r="BH48" s="548" t="str">
        <f t="shared" si="15"/>
        <v/>
      </c>
      <c r="BI48" s="548" t="str">
        <f t="shared" si="16"/>
        <v/>
      </c>
      <c r="BM48" s="634" t="e">
        <f>VLOOKUP(K48,【参考】数式用!$A$2:$O$57,15,FALSE)</f>
        <v>#N/A</v>
      </c>
    </row>
    <row r="49" spans="1:65" ht="109.9" customHeight="1" thickBot="1">
      <c r="A49" s="454">
        <v>38</v>
      </c>
      <c r="B49" s="922" t="str">
        <f>IF(基本情報入力シート!B77="","",基本情報入力シート!B77)</f>
        <v/>
      </c>
      <c r="C49" s="923"/>
      <c r="D49" s="923"/>
      <c r="E49" s="923"/>
      <c r="F49" s="924"/>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2"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3"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4"/>
      <c r="AN49" s="545" t="str">
        <f>IFERROR(VLOOKUP(K49,【参考】数式用!$A$2:$N$57,14,FALSE),"")</f>
        <v/>
      </c>
      <c r="AO49" s="545" t="str">
        <f t="shared" si="3"/>
        <v/>
      </c>
      <c r="AP49" s="546" t="str">
        <f t="shared" si="18"/>
        <v/>
      </c>
      <c r="AQ49" s="546" t="str">
        <f t="shared" si="19"/>
        <v>キャリアパス要件Ⅰ・Ⅱ_</v>
      </c>
      <c r="AR49" s="547" t="str">
        <f t="shared" si="20"/>
        <v>入力済</v>
      </c>
      <c r="AS49" s="545" t="str">
        <f t="shared" si="4"/>
        <v/>
      </c>
      <c r="AT49" s="547" t="str">
        <f t="shared" si="5"/>
        <v>入力済</v>
      </c>
      <c r="AU49" s="547" t="str">
        <f t="shared" si="6"/>
        <v/>
      </c>
      <c r="AV49" s="547" t="str">
        <f t="shared" si="7"/>
        <v/>
      </c>
      <c r="AW49" s="545" t="str">
        <f t="shared" si="8"/>
        <v/>
      </c>
      <c r="AX49" s="545" t="str">
        <f t="shared" si="9"/>
        <v>入力済</v>
      </c>
      <c r="AY49" s="547" t="str">
        <f>IFERROR(VLOOKUP(K49,【参考】数式用!$AR$3:$AS$49, 2, FALSE), "")</f>
        <v/>
      </c>
      <c r="AZ49" s="545" t="str">
        <f t="shared" si="10"/>
        <v/>
      </c>
      <c r="BA49" s="548" t="str">
        <f>IF(AND(OR(N49="処遇改善加算Ⅰイ",N49="処遇改善加算Ⅰロ"), AI49=""), "未入力","入力済")</f>
        <v>入力済</v>
      </c>
      <c r="BB49" s="547" t="str">
        <f>IFERROR(VLOOKUP(K49,【参考】数式用!$AX$3:$AY$56, 2, FALSE), "")</f>
        <v/>
      </c>
      <c r="BC49" s="545" t="str">
        <f t="shared" si="11"/>
        <v/>
      </c>
      <c r="BD49" s="548" t="str">
        <f>IF(AND(COUNTIF(AE49:AH49,"*令和８年度特例要件を*")&gt;0,AJ49=""), "未入力","入力済")</f>
        <v>入力済</v>
      </c>
      <c r="BE49" s="548" t="str">
        <f t="shared" si="12"/>
        <v/>
      </c>
      <c r="BF49" s="548" t="str">
        <f t="shared" si="13"/>
        <v/>
      </c>
      <c r="BG49" s="548" t="str">
        <f t="shared" si="14"/>
        <v/>
      </c>
      <c r="BH49" s="548" t="str">
        <f>IF(AND(BE49="",BG49="入力必要"),IF(AJ49="","未入力","入力済"),"")</f>
        <v/>
      </c>
      <c r="BI49" s="548" t="str">
        <f t="shared" si="16"/>
        <v/>
      </c>
      <c r="BM49" s="634" t="e">
        <f>VLOOKUP(K49,【参考】数式用!$A$2:$O$57,15,FALSE)</f>
        <v>#N/A</v>
      </c>
    </row>
    <row r="50" spans="1:65" ht="109.9" customHeight="1" thickBot="1">
      <c r="A50" s="454">
        <v>39</v>
      </c>
      <c r="B50" s="922" t="str">
        <f>IF(基本情報入力シート!B78="","",基本情報入力シート!B78)</f>
        <v/>
      </c>
      <c r="C50" s="923"/>
      <c r="D50" s="923"/>
      <c r="E50" s="923"/>
      <c r="F50" s="924"/>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2" t="str">
        <f t="shared" si="17"/>
        <v/>
      </c>
      <c r="AL50" s="543" t="str">
        <f t="shared" si="2"/>
        <v/>
      </c>
      <c r="AM50" s="544"/>
      <c r="AN50" s="545" t="str">
        <f>IFERROR(VLOOKUP(K50,【参考】数式用!$A$2:$N$57,14,FALSE),"")</f>
        <v/>
      </c>
      <c r="AO50" s="545" t="str">
        <f t="shared" si="3"/>
        <v/>
      </c>
      <c r="AP50" s="546" t="str">
        <f t="shared" si="18"/>
        <v/>
      </c>
      <c r="AQ50" s="546" t="str">
        <f t="shared" si="19"/>
        <v>キャリアパス要件Ⅰ・Ⅱ_</v>
      </c>
      <c r="AR50" s="547" t="str">
        <f t="shared" si="20"/>
        <v>入力済</v>
      </c>
      <c r="AS50" s="545" t="str">
        <f t="shared" si="4"/>
        <v/>
      </c>
      <c r="AT50" s="547" t="str">
        <f t="shared" si="5"/>
        <v>入力済</v>
      </c>
      <c r="AU50" s="547" t="str">
        <f t="shared" si="6"/>
        <v/>
      </c>
      <c r="AV50" s="547" t="str">
        <f t="shared" si="7"/>
        <v/>
      </c>
      <c r="AW50" s="545" t="str">
        <f t="shared" si="8"/>
        <v/>
      </c>
      <c r="AX50" s="545" t="str">
        <f t="shared" si="9"/>
        <v>入力済</v>
      </c>
      <c r="AY50" s="547" t="str">
        <f>IFERROR(VLOOKUP(K50,【参考】数式用!$AR$3:$AS$49, 2, FALSE), "")</f>
        <v/>
      </c>
      <c r="AZ50" s="545" t="str">
        <f t="shared" si="10"/>
        <v/>
      </c>
      <c r="BA50" s="548" t="str">
        <f t="shared" si="21"/>
        <v>入力済</v>
      </c>
      <c r="BB50" s="547" t="str">
        <f>IFERROR(VLOOKUP(K50,【参考】数式用!$AX$3:$AY$56, 2, FALSE), "")</f>
        <v/>
      </c>
      <c r="BC50" s="545" t="str">
        <f t="shared" si="11"/>
        <v/>
      </c>
      <c r="BD50" s="548" t="str">
        <f t="shared" si="36"/>
        <v>入力済</v>
      </c>
      <c r="BE50" s="548" t="str">
        <f t="shared" si="12"/>
        <v/>
      </c>
      <c r="BF50" s="548" t="str">
        <f t="shared" si="13"/>
        <v/>
      </c>
      <c r="BG50" s="548" t="str">
        <f t="shared" si="14"/>
        <v/>
      </c>
      <c r="BH50" s="548" t="str">
        <f t="shared" si="15"/>
        <v/>
      </c>
      <c r="BI50" s="548" t="str">
        <f t="shared" si="16"/>
        <v/>
      </c>
      <c r="BM50" s="634" t="e">
        <f>VLOOKUP(K50,【参考】数式用!$A$2:$O$57,15,FALSE)</f>
        <v>#N/A</v>
      </c>
    </row>
    <row r="51" spans="1:65" ht="109.9" customHeight="1" thickBot="1">
      <c r="A51" s="454">
        <v>40</v>
      </c>
      <c r="B51" s="922" t="str">
        <f>IF(基本情報入力シート!B79="","",基本情報入力シート!B79)</f>
        <v/>
      </c>
      <c r="C51" s="923"/>
      <c r="D51" s="923"/>
      <c r="E51" s="923"/>
      <c r="F51" s="924"/>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2" t="str">
        <f t="shared" si="17"/>
        <v/>
      </c>
      <c r="AL51" s="543" t="str">
        <f t="shared" si="2"/>
        <v/>
      </c>
      <c r="AM51" s="544"/>
      <c r="AN51" s="545" t="str">
        <f>IFERROR(VLOOKUP(K51,【参考】数式用!$A$2:$N$57,14,FALSE),"")</f>
        <v/>
      </c>
      <c r="AO51" s="545" t="str">
        <f t="shared" si="3"/>
        <v/>
      </c>
      <c r="AP51" s="546" t="str">
        <f t="shared" si="18"/>
        <v/>
      </c>
      <c r="AQ51" s="546" t="str">
        <f t="shared" si="19"/>
        <v>キャリアパス要件Ⅰ・Ⅱ_</v>
      </c>
      <c r="AR51" s="547" t="str">
        <f t="shared" si="20"/>
        <v>入力済</v>
      </c>
      <c r="AS51" s="545" t="str">
        <f t="shared" si="4"/>
        <v/>
      </c>
      <c r="AT51" s="547" t="str">
        <f t="shared" si="5"/>
        <v>入力済</v>
      </c>
      <c r="AU51" s="547" t="str">
        <f t="shared" si="6"/>
        <v/>
      </c>
      <c r="AV51" s="547" t="str">
        <f t="shared" si="7"/>
        <v/>
      </c>
      <c r="AW51" s="545" t="str">
        <f t="shared" si="8"/>
        <v/>
      </c>
      <c r="AX51" s="545" t="str">
        <f t="shared" si="9"/>
        <v>入力済</v>
      </c>
      <c r="AY51" s="547" t="str">
        <f>IFERROR(VLOOKUP(K51,【参考】数式用!$AR$3:$AS$49, 2, FALSE), "")</f>
        <v/>
      </c>
      <c r="AZ51" s="545" t="str">
        <f t="shared" si="10"/>
        <v/>
      </c>
      <c r="BA51" s="548" t="str">
        <f t="shared" si="21"/>
        <v>入力済</v>
      </c>
      <c r="BB51" s="547" t="str">
        <f>IFERROR(VLOOKUP(K51,【参考】数式用!$AX$3:$AY$56, 2, FALSE), "")</f>
        <v/>
      </c>
      <c r="BC51" s="545" t="str">
        <f t="shared" si="11"/>
        <v/>
      </c>
      <c r="BD51" s="548" t="str">
        <f t="shared" si="36"/>
        <v>入力済</v>
      </c>
      <c r="BE51" s="548" t="str">
        <f t="shared" si="12"/>
        <v/>
      </c>
      <c r="BF51" s="548" t="str">
        <f t="shared" si="13"/>
        <v/>
      </c>
      <c r="BG51" s="548" t="str">
        <f t="shared" si="14"/>
        <v/>
      </c>
      <c r="BH51" s="548" t="str">
        <f t="shared" si="15"/>
        <v/>
      </c>
      <c r="BI51" s="548" t="str">
        <f t="shared" si="16"/>
        <v/>
      </c>
      <c r="BM51" s="634" t="e">
        <f>VLOOKUP(K51,【参考】数式用!$A$2:$O$57,15,FALSE)</f>
        <v>#N/A</v>
      </c>
    </row>
    <row r="52" spans="1:65" ht="109.9" customHeight="1" thickBot="1">
      <c r="A52" s="454">
        <v>41</v>
      </c>
      <c r="B52" s="922" t="str">
        <f>IF(基本情報入力シート!B80="","",基本情報入力シート!B80)</f>
        <v/>
      </c>
      <c r="C52" s="923"/>
      <c r="D52" s="923"/>
      <c r="E52" s="923"/>
      <c r="F52" s="924"/>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2" t="str">
        <f t="shared" si="17"/>
        <v/>
      </c>
      <c r="AL52" s="543" t="str">
        <f t="shared" si="2"/>
        <v/>
      </c>
      <c r="AM52" s="544"/>
      <c r="AN52" s="545" t="str">
        <f>IFERROR(VLOOKUP(K52,【参考】数式用!$A$2:$N$57,14,FALSE),"")</f>
        <v/>
      </c>
      <c r="AO52" s="545" t="str">
        <f t="shared" si="3"/>
        <v/>
      </c>
      <c r="AP52" s="546" t="str">
        <f t="shared" si="18"/>
        <v/>
      </c>
      <c r="AQ52" s="546" t="str">
        <f t="shared" si="19"/>
        <v>キャリアパス要件Ⅰ・Ⅱ_</v>
      </c>
      <c r="AR52" s="547" t="str">
        <f t="shared" si="20"/>
        <v>入力済</v>
      </c>
      <c r="AS52" s="545" t="str">
        <f t="shared" si="4"/>
        <v/>
      </c>
      <c r="AT52" s="547" t="str">
        <f t="shared" si="5"/>
        <v>入力済</v>
      </c>
      <c r="AU52" s="547" t="str">
        <f t="shared" si="6"/>
        <v/>
      </c>
      <c r="AV52" s="547" t="str">
        <f t="shared" si="7"/>
        <v/>
      </c>
      <c r="AW52" s="545" t="str">
        <f t="shared" si="8"/>
        <v/>
      </c>
      <c r="AX52" s="545" t="str">
        <f t="shared" si="9"/>
        <v>入力済</v>
      </c>
      <c r="AY52" s="547" t="str">
        <f>IFERROR(VLOOKUP(K52,【参考】数式用!$AR$3:$AS$49, 2, FALSE), "")</f>
        <v/>
      </c>
      <c r="AZ52" s="545" t="str">
        <f t="shared" si="10"/>
        <v/>
      </c>
      <c r="BA52" s="548" t="str">
        <f t="shared" si="21"/>
        <v>入力済</v>
      </c>
      <c r="BB52" s="547" t="str">
        <f>IFERROR(VLOOKUP(K52,【参考】数式用!$AX$3:$AY$56, 2, FALSE), "")</f>
        <v/>
      </c>
      <c r="BC52" s="545" t="str">
        <f t="shared" si="11"/>
        <v/>
      </c>
      <c r="BD52" s="548" t="str">
        <f t="shared" si="36"/>
        <v>入力済</v>
      </c>
      <c r="BE52" s="548" t="str">
        <f t="shared" si="12"/>
        <v/>
      </c>
      <c r="BF52" s="548" t="str">
        <f t="shared" si="13"/>
        <v/>
      </c>
      <c r="BG52" s="548" t="str">
        <f t="shared" si="14"/>
        <v/>
      </c>
      <c r="BH52" s="548" t="str">
        <f t="shared" si="15"/>
        <v/>
      </c>
      <c r="BI52" s="548" t="str">
        <f t="shared" si="16"/>
        <v/>
      </c>
      <c r="BM52" s="634" t="e">
        <f>VLOOKUP(K52,【参考】数式用!$A$2:$O$57,15,FALSE)</f>
        <v>#N/A</v>
      </c>
    </row>
    <row r="53" spans="1:65" ht="109.9" customHeight="1" thickBot="1">
      <c r="A53" s="454">
        <v>42</v>
      </c>
      <c r="B53" s="922" t="str">
        <f>IF(基本情報入力シート!B81="","",基本情報入力シート!B81)</f>
        <v/>
      </c>
      <c r="C53" s="923"/>
      <c r="D53" s="923"/>
      <c r="E53" s="923"/>
      <c r="F53" s="924"/>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2" t="str">
        <f t="shared" si="17"/>
        <v/>
      </c>
      <c r="AL53" s="543" t="str">
        <f t="shared" si="2"/>
        <v/>
      </c>
      <c r="AM53" s="544"/>
      <c r="AN53" s="545" t="str">
        <f>IFERROR(VLOOKUP(K53,【参考】数式用!$A$2:$N$57,14,FALSE),"")</f>
        <v/>
      </c>
      <c r="AO53" s="545" t="str">
        <f t="shared" si="3"/>
        <v/>
      </c>
      <c r="AP53" s="546" t="str">
        <f t="shared" si="18"/>
        <v/>
      </c>
      <c r="AQ53" s="546" t="str">
        <f t="shared" si="19"/>
        <v>キャリアパス要件Ⅰ・Ⅱ_</v>
      </c>
      <c r="AR53" s="547" t="str">
        <f t="shared" si="20"/>
        <v>入力済</v>
      </c>
      <c r="AS53" s="545" t="str">
        <f t="shared" si="4"/>
        <v/>
      </c>
      <c r="AT53" s="547" t="str">
        <f t="shared" si="5"/>
        <v>入力済</v>
      </c>
      <c r="AU53" s="547" t="str">
        <f t="shared" si="6"/>
        <v/>
      </c>
      <c r="AV53" s="547" t="str">
        <f t="shared" si="7"/>
        <v/>
      </c>
      <c r="AW53" s="545" t="str">
        <f t="shared" si="8"/>
        <v/>
      </c>
      <c r="AX53" s="545" t="str">
        <f t="shared" si="9"/>
        <v>入力済</v>
      </c>
      <c r="AY53" s="547" t="str">
        <f>IFERROR(VLOOKUP(K53,【参考】数式用!$AR$3:$AS$49, 2, FALSE), "")</f>
        <v/>
      </c>
      <c r="AZ53" s="545" t="str">
        <f t="shared" si="10"/>
        <v/>
      </c>
      <c r="BA53" s="548" t="str">
        <f t="shared" si="21"/>
        <v>入力済</v>
      </c>
      <c r="BB53" s="547" t="str">
        <f>IFERROR(VLOOKUP(K53,【参考】数式用!$AX$3:$AY$56, 2, FALSE), "")</f>
        <v/>
      </c>
      <c r="BC53" s="545" t="str">
        <f t="shared" si="11"/>
        <v/>
      </c>
      <c r="BD53" s="548" t="str">
        <f t="shared" si="36"/>
        <v>入力済</v>
      </c>
      <c r="BE53" s="548" t="str">
        <f t="shared" si="12"/>
        <v/>
      </c>
      <c r="BF53" s="548" t="str">
        <f t="shared" si="13"/>
        <v/>
      </c>
      <c r="BG53" s="548" t="str">
        <f t="shared" si="14"/>
        <v/>
      </c>
      <c r="BH53" s="548" t="str">
        <f t="shared" si="15"/>
        <v/>
      </c>
      <c r="BI53" s="548" t="str">
        <f t="shared" si="16"/>
        <v/>
      </c>
      <c r="BM53" s="634" t="e">
        <f>VLOOKUP(K53,【参考】数式用!$A$2:$O$57,15,FALSE)</f>
        <v>#N/A</v>
      </c>
    </row>
    <row r="54" spans="1:65" ht="109.9" customHeight="1" thickBot="1">
      <c r="A54" s="454">
        <v>43</v>
      </c>
      <c r="B54" s="922" t="str">
        <f>IF(基本情報入力シート!B82="","",基本情報入力シート!B82)</f>
        <v/>
      </c>
      <c r="C54" s="923"/>
      <c r="D54" s="923"/>
      <c r="E54" s="923"/>
      <c r="F54" s="924"/>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2" t="str">
        <f t="shared" si="17"/>
        <v/>
      </c>
      <c r="AL54" s="543" t="str">
        <f t="shared" si="2"/>
        <v/>
      </c>
      <c r="AM54" s="544"/>
      <c r="AN54" s="545" t="str">
        <f>IFERROR(VLOOKUP(K54,【参考】数式用!$A$2:$N$57,14,FALSE),"")</f>
        <v/>
      </c>
      <c r="AO54" s="545" t="str">
        <f t="shared" si="3"/>
        <v/>
      </c>
      <c r="AP54" s="546" t="str">
        <f t="shared" si="18"/>
        <v/>
      </c>
      <c r="AQ54" s="546" t="str">
        <f t="shared" si="19"/>
        <v>キャリアパス要件Ⅰ・Ⅱ_</v>
      </c>
      <c r="AR54" s="547" t="str">
        <f t="shared" si="20"/>
        <v>入力済</v>
      </c>
      <c r="AS54" s="545" t="str">
        <f t="shared" si="4"/>
        <v/>
      </c>
      <c r="AT54" s="547" t="str">
        <f t="shared" si="5"/>
        <v>入力済</v>
      </c>
      <c r="AU54" s="547" t="str">
        <f t="shared" si="6"/>
        <v/>
      </c>
      <c r="AV54" s="547" t="str">
        <f t="shared" si="7"/>
        <v/>
      </c>
      <c r="AW54" s="545" t="str">
        <f t="shared" si="8"/>
        <v/>
      </c>
      <c r="AX54" s="545" t="str">
        <f t="shared" si="9"/>
        <v>入力済</v>
      </c>
      <c r="AY54" s="547" t="str">
        <f>IFERROR(VLOOKUP(K54,【参考】数式用!$AR$3:$AS$49, 2, FALSE), "")</f>
        <v/>
      </c>
      <c r="AZ54" s="545" t="str">
        <f t="shared" si="10"/>
        <v/>
      </c>
      <c r="BA54" s="548" t="str">
        <f t="shared" si="21"/>
        <v>入力済</v>
      </c>
      <c r="BB54" s="547" t="str">
        <f>IFERROR(VLOOKUP(K54,【参考】数式用!$AX$3:$AY$56, 2, FALSE), "")</f>
        <v/>
      </c>
      <c r="BC54" s="545" t="str">
        <f t="shared" si="11"/>
        <v/>
      </c>
      <c r="BD54" s="548" t="str">
        <f t="shared" si="36"/>
        <v>入力済</v>
      </c>
      <c r="BE54" s="548" t="str">
        <f t="shared" si="12"/>
        <v/>
      </c>
      <c r="BF54" s="548" t="str">
        <f t="shared" si="13"/>
        <v/>
      </c>
      <c r="BG54" s="548" t="str">
        <f t="shared" si="14"/>
        <v/>
      </c>
      <c r="BH54" s="548" t="str">
        <f t="shared" si="15"/>
        <v/>
      </c>
      <c r="BI54" s="548" t="str">
        <f t="shared" si="16"/>
        <v/>
      </c>
      <c r="BM54" s="634" t="e">
        <f>VLOOKUP(K54,【参考】数式用!$A$2:$O$57,15,FALSE)</f>
        <v>#N/A</v>
      </c>
    </row>
    <row r="55" spans="1:65" ht="109.9" customHeight="1" thickBot="1">
      <c r="A55" s="454">
        <v>44</v>
      </c>
      <c r="B55" s="922" t="str">
        <f>IF(基本情報入力シート!B83="","",基本情報入力シート!B83)</f>
        <v/>
      </c>
      <c r="C55" s="923"/>
      <c r="D55" s="923"/>
      <c r="E55" s="923"/>
      <c r="F55" s="924"/>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2" t="str">
        <f t="shared" si="17"/>
        <v/>
      </c>
      <c r="AL55" s="543" t="str">
        <f t="shared" si="2"/>
        <v/>
      </c>
      <c r="AM55" s="544"/>
      <c r="AN55" s="545" t="str">
        <f>IFERROR(VLOOKUP(K55,【参考】数式用!$A$2:$N$57,14,FALSE),"")</f>
        <v/>
      </c>
      <c r="AO55" s="545" t="str">
        <f t="shared" si="3"/>
        <v/>
      </c>
      <c r="AP55" s="546" t="str">
        <f t="shared" si="18"/>
        <v/>
      </c>
      <c r="AQ55" s="546" t="str">
        <f t="shared" si="19"/>
        <v>キャリアパス要件Ⅰ・Ⅱ_</v>
      </c>
      <c r="AR55" s="547" t="str">
        <f t="shared" si="20"/>
        <v>入力済</v>
      </c>
      <c r="AS55" s="545" t="str">
        <f t="shared" si="4"/>
        <v/>
      </c>
      <c r="AT55" s="547" t="str">
        <f t="shared" si="5"/>
        <v>入力済</v>
      </c>
      <c r="AU55" s="547" t="str">
        <f t="shared" si="6"/>
        <v/>
      </c>
      <c r="AV55" s="547" t="str">
        <f t="shared" si="7"/>
        <v/>
      </c>
      <c r="AW55" s="545" t="str">
        <f t="shared" si="8"/>
        <v/>
      </c>
      <c r="AX55" s="545" t="str">
        <f t="shared" si="9"/>
        <v>入力済</v>
      </c>
      <c r="AY55" s="547" t="str">
        <f>IFERROR(VLOOKUP(K55,【参考】数式用!$AR$3:$AS$49, 2, FALSE), "")</f>
        <v/>
      </c>
      <c r="AZ55" s="545" t="str">
        <f t="shared" si="10"/>
        <v/>
      </c>
      <c r="BA55" s="548" t="str">
        <f t="shared" si="21"/>
        <v>入力済</v>
      </c>
      <c r="BB55" s="547" t="str">
        <f>IFERROR(VLOOKUP(K55,【参考】数式用!$AX$3:$AY$56, 2, FALSE), "")</f>
        <v/>
      </c>
      <c r="BC55" s="545" t="str">
        <f t="shared" si="11"/>
        <v/>
      </c>
      <c r="BD55" s="548" t="str">
        <f t="shared" si="36"/>
        <v>入力済</v>
      </c>
      <c r="BE55" s="548" t="str">
        <f t="shared" si="12"/>
        <v/>
      </c>
      <c r="BF55" s="548" t="str">
        <f t="shared" si="13"/>
        <v/>
      </c>
      <c r="BG55" s="548" t="str">
        <f t="shared" si="14"/>
        <v/>
      </c>
      <c r="BH55" s="548" t="str">
        <f t="shared" si="15"/>
        <v/>
      </c>
      <c r="BI55" s="548" t="str">
        <f t="shared" si="16"/>
        <v/>
      </c>
      <c r="BM55" s="634" t="e">
        <f>VLOOKUP(K55,【参考】数式用!$A$2:$O$57,15,FALSE)</f>
        <v>#N/A</v>
      </c>
    </row>
    <row r="56" spans="1:65" ht="109.9" customHeight="1" thickBot="1">
      <c r="A56" s="454">
        <v>45</v>
      </c>
      <c r="B56" s="922" t="str">
        <f>IF(基本情報入力シート!B84="","",基本情報入力シート!B84)</f>
        <v/>
      </c>
      <c r="C56" s="923"/>
      <c r="D56" s="923"/>
      <c r="E56" s="923"/>
      <c r="F56" s="924"/>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2" t="str">
        <f t="shared" si="17"/>
        <v/>
      </c>
      <c r="AL56" s="543" t="str">
        <f t="shared" si="2"/>
        <v/>
      </c>
      <c r="AM56" s="544"/>
      <c r="AN56" s="545" t="str">
        <f>IFERROR(VLOOKUP(K56,【参考】数式用!$A$2:$N$57,14,FALSE),"")</f>
        <v/>
      </c>
      <c r="AO56" s="545" t="str">
        <f t="shared" si="3"/>
        <v/>
      </c>
      <c r="AP56" s="546" t="str">
        <f t="shared" si="18"/>
        <v/>
      </c>
      <c r="AQ56" s="546" t="str">
        <f t="shared" si="19"/>
        <v>キャリアパス要件Ⅰ・Ⅱ_</v>
      </c>
      <c r="AR56" s="547" t="str">
        <f t="shared" si="20"/>
        <v>入力済</v>
      </c>
      <c r="AS56" s="545" t="str">
        <f t="shared" si="4"/>
        <v/>
      </c>
      <c r="AT56" s="547" t="str">
        <f t="shared" si="5"/>
        <v>入力済</v>
      </c>
      <c r="AU56" s="547" t="str">
        <f t="shared" si="6"/>
        <v/>
      </c>
      <c r="AV56" s="547" t="str">
        <f t="shared" si="7"/>
        <v/>
      </c>
      <c r="AW56" s="545" t="str">
        <f t="shared" si="8"/>
        <v/>
      </c>
      <c r="AX56" s="545" t="str">
        <f t="shared" si="9"/>
        <v>入力済</v>
      </c>
      <c r="AY56" s="547" t="str">
        <f>IFERROR(VLOOKUP(K56,【参考】数式用!$AR$3:$AS$49, 2, FALSE), "")</f>
        <v/>
      </c>
      <c r="AZ56" s="545" t="str">
        <f t="shared" si="10"/>
        <v/>
      </c>
      <c r="BA56" s="548" t="str">
        <f t="shared" si="21"/>
        <v>入力済</v>
      </c>
      <c r="BB56" s="547" t="str">
        <f>IFERROR(VLOOKUP(K56,【参考】数式用!$AX$3:$AY$56, 2, FALSE), "")</f>
        <v/>
      </c>
      <c r="BC56" s="545" t="str">
        <f t="shared" si="11"/>
        <v/>
      </c>
      <c r="BD56" s="548" t="str">
        <f t="shared" si="36"/>
        <v>入力済</v>
      </c>
      <c r="BE56" s="548" t="str">
        <f t="shared" si="12"/>
        <v/>
      </c>
      <c r="BF56" s="548" t="str">
        <f t="shared" si="13"/>
        <v/>
      </c>
      <c r="BG56" s="548" t="str">
        <f t="shared" si="14"/>
        <v/>
      </c>
      <c r="BH56" s="548" t="str">
        <f t="shared" si="15"/>
        <v/>
      </c>
      <c r="BI56" s="548" t="str">
        <f t="shared" si="16"/>
        <v/>
      </c>
      <c r="BM56" s="634" t="e">
        <f>VLOOKUP(K56,【参考】数式用!$A$2:$O$57,15,FALSE)</f>
        <v>#N/A</v>
      </c>
    </row>
    <row r="57" spans="1:65" ht="109.9" customHeight="1" thickBot="1">
      <c r="A57" s="454">
        <v>46</v>
      </c>
      <c r="B57" s="922" t="str">
        <f>IF(基本情報入力シート!B85="","",基本情報入力シート!B85)</f>
        <v/>
      </c>
      <c r="C57" s="923"/>
      <c r="D57" s="923"/>
      <c r="E57" s="923"/>
      <c r="F57" s="924"/>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2" t="str">
        <f t="shared" si="17"/>
        <v/>
      </c>
      <c r="AL57" s="543" t="str">
        <f t="shared" si="2"/>
        <v/>
      </c>
      <c r="AM57" s="544"/>
      <c r="AN57" s="545" t="str">
        <f>IFERROR(VLOOKUP(K57,【参考】数式用!$A$2:$N$57,14,FALSE),"")</f>
        <v/>
      </c>
      <c r="AO57" s="545" t="str">
        <f t="shared" si="3"/>
        <v/>
      </c>
      <c r="AP57" s="546" t="str">
        <f t="shared" si="18"/>
        <v/>
      </c>
      <c r="AQ57" s="546" t="str">
        <f t="shared" si="19"/>
        <v>キャリアパス要件Ⅰ・Ⅱ_</v>
      </c>
      <c r="AR57" s="547" t="str">
        <f t="shared" si="20"/>
        <v>入力済</v>
      </c>
      <c r="AS57" s="545" t="str">
        <f t="shared" si="4"/>
        <v/>
      </c>
      <c r="AT57" s="547" t="str">
        <f t="shared" si="5"/>
        <v>入力済</v>
      </c>
      <c r="AU57" s="547" t="str">
        <f t="shared" si="6"/>
        <v/>
      </c>
      <c r="AV57" s="547" t="str">
        <f t="shared" si="7"/>
        <v/>
      </c>
      <c r="AW57" s="545" t="str">
        <f t="shared" si="8"/>
        <v/>
      </c>
      <c r="AX57" s="545" t="str">
        <f t="shared" si="9"/>
        <v>入力済</v>
      </c>
      <c r="AY57" s="547" t="str">
        <f>IFERROR(VLOOKUP(K57,【参考】数式用!$AR$3:$AS$49, 2, FALSE), "")</f>
        <v/>
      </c>
      <c r="AZ57" s="545" t="str">
        <f t="shared" si="10"/>
        <v/>
      </c>
      <c r="BA57" s="548" t="str">
        <f t="shared" si="21"/>
        <v>入力済</v>
      </c>
      <c r="BB57" s="547" t="str">
        <f>IFERROR(VLOOKUP(K57,【参考】数式用!$AX$3:$AY$56, 2, FALSE), "")</f>
        <v/>
      </c>
      <c r="BC57" s="545" t="str">
        <f t="shared" si="11"/>
        <v/>
      </c>
      <c r="BD57" s="548" t="str">
        <f t="shared" si="36"/>
        <v>入力済</v>
      </c>
      <c r="BE57" s="548" t="str">
        <f t="shared" si="12"/>
        <v/>
      </c>
      <c r="BF57" s="548" t="str">
        <f t="shared" si="13"/>
        <v/>
      </c>
      <c r="BG57" s="548" t="str">
        <f t="shared" si="14"/>
        <v/>
      </c>
      <c r="BH57" s="548" t="str">
        <f t="shared" si="15"/>
        <v/>
      </c>
      <c r="BI57" s="548" t="str">
        <f t="shared" si="16"/>
        <v/>
      </c>
      <c r="BM57" s="634" t="e">
        <f>VLOOKUP(K57,【参考】数式用!$A$2:$O$57,15,FALSE)</f>
        <v>#N/A</v>
      </c>
    </row>
    <row r="58" spans="1:65" ht="109.9" customHeight="1" thickBot="1">
      <c r="A58" s="454">
        <v>47</v>
      </c>
      <c r="B58" s="922" t="str">
        <f>IF(基本情報入力シート!B86="","",基本情報入力シート!B86)</f>
        <v/>
      </c>
      <c r="C58" s="923"/>
      <c r="D58" s="923"/>
      <c r="E58" s="923"/>
      <c r="F58" s="924"/>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2" t="str">
        <f t="shared" si="17"/>
        <v/>
      </c>
      <c r="AL58" s="543" t="str">
        <f t="shared" si="2"/>
        <v/>
      </c>
      <c r="AM58" s="544"/>
      <c r="AN58" s="545" t="str">
        <f>IFERROR(VLOOKUP(K58,【参考】数式用!$A$2:$N$57,14,FALSE),"")</f>
        <v/>
      </c>
      <c r="AO58" s="545" t="str">
        <f t="shared" si="3"/>
        <v/>
      </c>
      <c r="AP58" s="546" t="str">
        <f t="shared" si="18"/>
        <v/>
      </c>
      <c r="AQ58" s="546" t="str">
        <f t="shared" si="19"/>
        <v>キャリアパス要件Ⅰ・Ⅱ_</v>
      </c>
      <c r="AR58" s="547" t="str">
        <f t="shared" si="20"/>
        <v>入力済</v>
      </c>
      <c r="AS58" s="545" t="str">
        <f t="shared" si="4"/>
        <v/>
      </c>
      <c r="AT58" s="547" t="str">
        <f t="shared" si="5"/>
        <v>入力済</v>
      </c>
      <c r="AU58" s="547" t="str">
        <f t="shared" si="6"/>
        <v/>
      </c>
      <c r="AV58" s="547" t="str">
        <f t="shared" si="7"/>
        <v/>
      </c>
      <c r="AW58" s="545" t="str">
        <f t="shared" si="8"/>
        <v/>
      </c>
      <c r="AX58" s="545" t="str">
        <f t="shared" si="9"/>
        <v>入力済</v>
      </c>
      <c r="AY58" s="547" t="str">
        <f>IFERROR(VLOOKUP(K58,【参考】数式用!$AR$3:$AS$49, 2, FALSE), "")</f>
        <v/>
      </c>
      <c r="AZ58" s="545" t="str">
        <f t="shared" si="10"/>
        <v/>
      </c>
      <c r="BA58" s="548" t="str">
        <f t="shared" si="21"/>
        <v>入力済</v>
      </c>
      <c r="BB58" s="547" t="str">
        <f>IFERROR(VLOOKUP(K58,【参考】数式用!$AX$3:$AY$56, 2, FALSE), "")</f>
        <v/>
      </c>
      <c r="BC58" s="545" t="str">
        <f t="shared" si="11"/>
        <v/>
      </c>
      <c r="BD58" s="548" t="str">
        <f t="shared" si="36"/>
        <v>入力済</v>
      </c>
      <c r="BE58" s="548" t="str">
        <f t="shared" si="12"/>
        <v/>
      </c>
      <c r="BF58" s="548" t="str">
        <f t="shared" si="13"/>
        <v/>
      </c>
      <c r="BG58" s="548" t="str">
        <f t="shared" si="14"/>
        <v/>
      </c>
      <c r="BH58" s="548" t="str">
        <f t="shared" si="15"/>
        <v/>
      </c>
      <c r="BI58" s="548" t="str">
        <f t="shared" si="16"/>
        <v/>
      </c>
      <c r="BM58" s="634" t="e">
        <f>VLOOKUP(K58,【参考】数式用!$A$2:$O$57,15,FALSE)</f>
        <v>#N/A</v>
      </c>
    </row>
    <row r="59" spans="1:65" ht="109.9" customHeight="1" thickBot="1">
      <c r="A59" s="454">
        <v>48</v>
      </c>
      <c r="B59" s="922" t="str">
        <f>IF(基本情報入力シート!B87="","",基本情報入力シート!B87)</f>
        <v/>
      </c>
      <c r="C59" s="923"/>
      <c r="D59" s="923"/>
      <c r="E59" s="923"/>
      <c r="F59" s="924"/>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2" t="str">
        <f t="shared" si="17"/>
        <v/>
      </c>
      <c r="AL59" s="543" t="str">
        <f t="shared" si="2"/>
        <v/>
      </c>
      <c r="AM59" s="544"/>
      <c r="AN59" s="545" t="str">
        <f>IFERROR(VLOOKUP(K59,【参考】数式用!$A$2:$N$57,14,FALSE),"")</f>
        <v/>
      </c>
      <c r="AO59" s="545" t="str">
        <f t="shared" si="3"/>
        <v/>
      </c>
      <c r="AP59" s="546" t="str">
        <f t="shared" si="18"/>
        <v/>
      </c>
      <c r="AQ59" s="546" t="str">
        <f t="shared" si="19"/>
        <v>キャリアパス要件Ⅰ・Ⅱ_</v>
      </c>
      <c r="AR59" s="547" t="str">
        <f t="shared" si="20"/>
        <v>入力済</v>
      </c>
      <c r="AS59" s="545" t="str">
        <f t="shared" si="4"/>
        <v/>
      </c>
      <c r="AT59" s="547" t="str">
        <f t="shared" si="5"/>
        <v>入力済</v>
      </c>
      <c r="AU59" s="547" t="str">
        <f t="shared" si="6"/>
        <v/>
      </c>
      <c r="AV59" s="547" t="str">
        <f t="shared" si="7"/>
        <v/>
      </c>
      <c r="AW59" s="545" t="str">
        <f t="shared" si="8"/>
        <v/>
      </c>
      <c r="AX59" s="545" t="str">
        <f t="shared" si="9"/>
        <v>入力済</v>
      </c>
      <c r="AY59" s="547" t="str">
        <f>IFERROR(VLOOKUP(K59,【参考】数式用!$AR$3:$AS$49, 2, FALSE), "")</f>
        <v/>
      </c>
      <c r="AZ59" s="545" t="str">
        <f t="shared" si="10"/>
        <v/>
      </c>
      <c r="BA59" s="548" t="str">
        <f t="shared" si="21"/>
        <v>入力済</v>
      </c>
      <c r="BB59" s="547" t="str">
        <f>IFERROR(VLOOKUP(K59,【参考】数式用!$AX$3:$AY$56, 2, FALSE), "")</f>
        <v/>
      </c>
      <c r="BC59" s="545" t="str">
        <f t="shared" si="11"/>
        <v/>
      </c>
      <c r="BD59" s="548" t="str">
        <f t="shared" si="36"/>
        <v>入力済</v>
      </c>
      <c r="BE59" s="548" t="str">
        <f t="shared" si="12"/>
        <v/>
      </c>
      <c r="BF59" s="548" t="str">
        <f t="shared" si="13"/>
        <v/>
      </c>
      <c r="BG59" s="548" t="str">
        <f t="shared" si="14"/>
        <v/>
      </c>
      <c r="BH59" s="548" t="str">
        <f t="shared" si="15"/>
        <v/>
      </c>
      <c r="BI59" s="548" t="str">
        <f t="shared" si="16"/>
        <v/>
      </c>
      <c r="BM59" s="634" t="e">
        <f>VLOOKUP(K59,【参考】数式用!$A$2:$O$57,15,FALSE)</f>
        <v>#N/A</v>
      </c>
    </row>
    <row r="60" spans="1:65" ht="109.9" customHeight="1" thickBot="1">
      <c r="A60" s="454">
        <v>49</v>
      </c>
      <c r="B60" s="922" t="str">
        <f>IF(基本情報入力シート!B88="","",基本情報入力シート!B88)</f>
        <v/>
      </c>
      <c r="C60" s="923"/>
      <c r="D60" s="923"/>
      <c r="E60" s="923"/>
      <c r="F60" s="924"/>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2" t="str">
        <f t="shared" si="17"/>
        <v/>
      </c>
      <c r="AL60" s="543" t="str">
        <f t="shared" si="2"/>
        <v/>
      </c>
      <c r="AM60" s="544"/>
      <c r="AN60" s="545" t="str">
        <f>IFERROR(VLOOKUP(K60,【参考】数式用!$A$2:$N$57,14,FALSE),"")</f>
        <v/>
      </c>
      <c r="AO60" s="545" t="str">
        <f t="shared" si="3"/>
        <v/>
      </c>
      <c r="AP60" s="546" t="str">
        <f t="shared" si="18"/>
        <v/>
      </c>
      <c r="AQ60" s="546" t="str">
        <f t="shared" si="19"/>
        <v>キャリアパス要件Ⅰ・Ⅱ_</v>
      </c>
      <c r="AR60" s="547" t="str">
        <f t="shared" si="20"/>
        <v>入力済</v>
      </c>
      <c r="AS60" s="545" t="str">
        <f t="shared" si="4"/>
        <v/>
      </c>
      <c r="AT60" s="547" t="str">
        <f t="shared" si="5"/>
        <v>入力済</v>
      </c>
      <c r="AU60" s="547" t="str">
        <f t="shared" si="6"/>
        <v/>
      </c>
      <c r="AV60" s="547" t="str">
        <f t="shared" si="7"/>
        <v/>
      </c>
      <c r="AW60" s="545" t="str">
        <f t="shared" si="8"/>
        <v/>
      </c>
      <c r="AX60" s="545" t="str">
        <f t="shared" si="9"/>
        <v>入力済</v>
      </c>
      <c r="AY60" s="547" t="str">
        <f>IFERROR(VLOOKUP(K60,【参考】数式用!$AR$3:$AS$49, 2, FALSE), "")</f>
        <v/>
      </c>
      <c r="AZ60" s="545" t="str">
        <f t="shared" si="10"/>
        <v/>
      </c>
      <c r="BA60" s="548" t="str">
        <f t="shared" si="21"/>
        <v>入力済</v>
      </c>
      <c r="BB60" s="547" t="str">
        <f>IFERROR(VLOOKUP(K60,【参考】数式用!$AX$3:$AY$56, 2, FALSE), "")</f>
        <v/>
      </c>
      <c r="BC60" s="545" t="str">
        <f t="shared" si="11"/>
        <v/>
      </c>
      <c r="BD60" s="548" t="str">
        <f t="shared" si="36"/>
        <v>入力済</v>
      </c>
      <c r="BE60" s="548" t="str">
        <f t="shared" si="12"/>
        <v/>
      </c>
      <c r="BF60" s="548" t="str">
        <f t="shared" si="13"/>
        <v/>
      </c>
      <c r="BG60" s="548" t="str">
        <f t="shared" si="14"/>
        <v/>
      </c>
      <c r="BH60" s="548" t="str">
        <f t="shared" si="15"/>
        <v/>
      </c>
      <c r="BI60" s="548" t="str">
        <f t="shared" si="16"/>
        <v/>
      </c>
      <c r="BM60" s="634" t="e">
        <f>VLOOKUP(K60,【参考】数式用!$A$2:$O$57,15,FALSE)</f>
        <v>#N/A</v>
      </c>
    </row>
    <row r="61" spans="1:65" ht="109.9" customHeight="1" thickBot="1">
      <c r="A61" s="454">
        <v>50</v>
      </c>
      <c r="B61" s="922" t="str">
        <f>IF(基本情報入力シート!B89="","",基本情報入力シート!B89)</f>
        <v/>
      </c>
      <c r="C61" s="923"/>
      <c r="D61" s="923"/>
      <c r="E61" s="923"/>
      <c r="F61" s="924"/>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2" t="str">
        <f t="shared" si="17"/>
        <v/>
      </c>
      <c r="AL61" s="543" t="str">
        <f t="shared" si="2"/>
        <v/>
      </c>
      <c r="AM61" s="544"/>
      <c r="AN61" s="545" t="str">
        <f>IFERROR(VLOOKUP(K61,【参考】数式用!$A$2:$N$57,14,FALSE),"")</f>
        <v/>
      </c>
      <c r="AO61" s="545" t="str">
        <f t="shared" si="3"/>
        <v/>
      </c>
      <c r="AP61" s="546" t="str">
        <f t="shared" si="18"/>
        <v/>
      </c>
      <c r="AQ61" s="546" t="str">
        <f t="shared" si="19"/>
        <v>キャリアパス要件Ⅰ・Ⅱ_</v>
      </c>
      <c r="AR61" s="547" t="str">
        <f t="shared" si="20"/>
        <v>入力済</v>
      </c>
      <c r="AS61" s="545" t="str">
        <f t="shared" si="4"/>
        <v/>
      </c>
      <c r="AT61" s="547" t="str">
        <f t="shared" si="5"/>
        <v>入力済</v>
      </c>
      <c r="AU61" s="547" t="str">
        <f t="shared" si="6"/>
        <v/>
      </c>
      <c r="AV61" s="547" t="str">
        <f t="shared" si="7"/>
        <v/>
      </c>
      <c r="AW61" s="545" t="str">
        <f t="shared" si="8"/>
        <v/>
      </c>
      <c r="AX61" s="545" t="str">
        <f t="shared" si="9"/>
        <v>入力済</v>
      </c>
      <c r="AY61" s="547" t="str">
        <f>IFERROR(VLOOKUP(K61,【参考】数式用!$AR$3:$AS$49, 2, FALSE), "")</f>
        <v/>
      </c>
      <c r="AZ61" s="545" t="str">
        <f t="shared" si="10"/>
        <v/>
      </c>
      <c r="BA61" s="548" t="str">
        <f t="shared" si="21"/>
        <v>入力済</v>
      </c>
      <c r="BB61" s="547" t="str">
        <f>IFERROR(VLOOKUP(K61,【参考】数式用!$AX$3:$AY$56, 2, FALSE), "")</f>
        <v/>
      </c>
      <c r="BC61" s="545" t="str">
        <f t="shared" si="11"/>
        <v/>
      </c>
      <c r="BD61" s="548" t="str">
        <f t="shared" si="36"/>
        <v>入力済</v>
      </c>
      <c r="BE61" s="548" t="str">
        <f t="shared" si="12"/>
        <v/>
      </c>
      <c r="BF61" s="548" t="str">
        <f t="shared" si="13"/>
        <v/>
      </c>
      <c r="BG61" s="548" t="str">
        <f t="shared" si="14"/>
        <v/>
      </c>
      <c r="BH61" s="548" t="str">
        <f t="shared" si="15"/>
        <v/>
      </c>
      <c r="BI61" s="548" t="str">
        <f t="shared" si="16"/>
        <v/>
      </c>
      <c r="BM61" s="634" t="e">
        <f>VLOOKUP(K61,【参考】数式用!$A$2:$O$57,15,FALSE)</f>
        <v>#N/A</v>
      </c>
    </row>
    <row r="62" spans="1:65" ht="109.9" customHeight="1" thickBot="1">
      <c r="A62" s="454">
        <v>51</v>
      </c>
      <c r="B62" s="922" t="str">
        <f>IF(基本情報入力シート!B90="","",基本情報入力シート!B90)</f>
        <v/>
      </c>
      <c r="C62" s="923"/>
      <c r="D62" s="923"/>
      <c r="E62" s="923"/>
      <c r="F62" s="924"/>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2" t="str">
        <f t="shared" si="17"/>
        <v/>
      </c>
      <c r="AL62" s="543" t="str">
        <f t="shared" si="2"/>
        <v/>
      </c>
      <c r="AM62" s="544"/>
      <c r="AN62" s="545" t="str">
        <f>IFERROR(VLOOKUP(K62,【参考】数式用!$A$2:$N$57,14,FALSE),"")</f>
        <v/>
      </c>
      <c r="AO62" s="545" t="str">
        <f t="shared" si="3"/>
        <v/>
      </c>
      <c r="AP62" s="546" t="str">
        <f t="shared" si="18"/>
        <v/>
      </c>
      <c r="AQ62" s="546" t="str">
        <f t="shared" si="19"/>
        <v>キャリアパス要件Ⅰ・Ⅱ_</v>
      </c>
      <c r="AR62" s="547" t="str">
        <f t="shared" si="20"/>
        <v>入力済</v>
      </c>
      <c r="AS62" s="545" t="str">
        <f t="shared" si="4"/>
        <v/>
      </c>
      <c r="AT62" s="547" t="str">
        <f t="shared" si="5"/>
        <v>入力済</v>
      </c>
      <c r="AU62" s="547" t="str">
        <f t="shared" si="6"/>
        <v/>
      </c>
      <c r="AV62" s="547" t="str">
        <f t="shared" si="7"/>
        <v/>
      </c>
      <c r="AW62" s="545" t="str">
        <f t="shared" si="8"/>
        <v/>
      </c>
      <c r="AX62" s="545" t="str">
        <f t="shared" si="9"/>
        <v>入力済</v>
      </c>
      <c r="AY62" s="547" t="str">
        <f>IFERROR(VLOOKUP(K62,【参考】数式用!$AR$3:$AS$49, 2, FALSE), "")</f>
        <v/>
      </c>
      <c r="AZ62" s="545" t="str">
        <f t="shared" si="10"/>
        <v/>
      </c>
      <c r="BA62" s="548" t="str">
        <f t="shared" si="21"/>
        <v>入力済</v>
      </c>
      <c r="BB62" s="547" t="str">
        <f>IFERROR(VLOOKUP(K62,【参考】数式用!$AX$3:$AY$56, 2, FALSE), "")</f>
        <v/>
      </c>
      <c r="BC62" s="545" t="str">
        <f t="shared" si="11"/>
        <v/>
      </c>
      <c r="BD62" s="548" t="str">
        <f t="shared" si="36"/>
        <v>入力済</v>
      </c>
      <c r="BE62" s="548" t="str">
        <f t="shared" si="12"/>
        <v/>
      </c>
      <c r="BF62" s="548" t="str">
        <f t="shared" si="13"/>
        <v/>
      </c>
      <c r="BG62" s="548" t="str">
        <f t="shared" si="14"/>
        <v/>
      </c>
      <c r="BH62" s="548" t="str">
        <f t="shared" si="15"/>
        <v/>
      </c>
      <c r="BI62" s="548" t="str">
        <f t="shared" si="16"/>
        <v/>
      </c>
      <c r="BM62" s="634" t="e">
        <f>VLOOKUP(K62,【参考】数式用!$A$2:$O$57,15,FALSE)</f>
        <v>#N/A</v>
      </c>
    </row>
    <row r="63" spans="1:65" ht="109.9" customHeight="1" thickBot="1">
      <c r="A63" s="454">
        <v>52</v>
      </c>
      <c r="B63" s="922" t="str">
        <f>IF(基本情報入力シート!B91="","",基本情報入力シート!B91)</f>
        <v/>
      </c>
      <c r="C63" s="923"/>
      <c r="D63" s="923"/>
      <c r="E63" s="923"/>
      <c r="F63" s="924"/>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2" t="str">
        <f t="shared" si="17"/>
        <v/>
      </c>
      <c r="AL63" s="543" t="str">
        <f t="shared" si="2"/>
        <v/>
      </c>
      <c r="AM63" s="544"/>
      <c r="AN63" s="545" t="str">
        <f>IFERROR(VLOOKUP(K63,【参考】数式用!$A$2:$N$57,14,FALSE),"")</f>
        <v/>
      </c>
      <c r="AO63" s="545" t="str">
        <f t="shared" si="3"/>
        <v/>
      </c>
      <c r="AP63" s="546" t="str">
        <f t="shared" si="18"/>
        <v/>
      </c>
      <c r="AQ63" s="546" t="str">
        <f t="shared" si="19"/>
        <v>キャリアパス要件Ⅰ・Ⅱ_</v>
      </c>
      <c r="AR63" s="547" t="str">
        <f t="shared" si="20"/>
        <v>入力済</v>
      </c>
      <c r="AS63" s="545" t="str">
        <f t="shared" si="4"/>
        <v/>
      </c>
      <c r="AT63" s="547" t="str">
        <f t="shared" si="5"/>
        <v>入力済</v>
      </c>
      <c r="AU63" s="547" t="str">
        <f t="shared" si="6"/>
        <v/>
      </c>
      <c r="AV63" s="547" t="str">
        <f t="shared" si="7"/>
        <v/>
      </c>
      <c r="AW63" s="545" t="str">
        <f t="shared" si="8"/>
        <v/>
      </c>
      <c r="AX63" s="545" t="str">
        <f t="shared" si="9"/>
        <v>入力済</v>
      </c>
      <c r="AY63" s="547" t="str">
        <f>IFERROR(VLOOKUP(K63,【参考】数式用!$AR$3:$AS$49, 2, FALSE), "")</f>
        <v/>
      </c>
      <c r="AZ63" s="545" t="str">
        <f t="shared" si="10"/>
        <v/>
      </c>
      <c r="BA63" s="548" t="str">
        <f t="shared" si="21"/>
        <v>入力済</v>
      </c>
      <c r="BB63" s="547" t="str">
        <f>IFERROR(VLOOKUP(K63,【参考】数式用!$AX$3:$AY$56, 2, FALSE), "")</f>
        <v/>
      </c>
      <c r="BC63" s="545" t="str">
        <f t="shared" si="11"/>
        <v/>
      </c>
      <c r="BD63" s="548" t="str">
        <f t="shared" si="36"/>
        <v>入力済</v>
      </c>
      <c r="BE63" s="548" t="str">
        <f t="shared" si="12"/>
        <v/>
      </c>
      <c r="BF63" s="548" t="str">
        <f t="shared" si="13"/>
        <v/>
      </c>
      <c r="BG63" s="548" t="str">
        <f t="shared" si="14"/>
        <v/>
      </c>
      <c r="BH63" s="548" t="str">
        <f t="shared" si="15"/>
        <v/>
      </c>
      <c r="BI63" s="548" t="str">
        <f t="shared" si="16"/>
        <v/>
      </c>
      <c r="BM63" s="634" t="e">
        <f>VLOOKUP(K63,【参考】数式用!$A$2:$O$57,15,FALSE)</f>
        <v>#N/A</v>
      </c>
    </row>
    <row r="64" spans="1:65" ht="109.9" customHeight="1" thickBot="1">
      <c r="A64" s="454">
        <v>53</v>
      </c>
      <c r="B64" s="922" t="str">
        <f>IF(基本情報入力シート!B92="","",基本情報入力シート!B92)</f>
        <v/>
      </c>
      <c r="C64" s="923"/>
      <c r="D64" s="923"/>
      <c r="E64" s="923"/>
      <c r="F64" s="924"/>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2" t="str">
        <f t="shared" si="17"/>
        <v/>
      </c>
      <c r="AL64" s="543" t="str">
        <f t="shared" si="2"/>
        <v/>
      </c>
      <c r="AM64" s="544"/>
      <c r="AN64" s="545" t="str">
        <f>IFERROR(VLOOKUP(K64,【参考】数式用!$A$2:$N$57,14,FALSE),"")</f>
        <v/>
      </c>
      <c r="AO64" s="545" t="str">
        <f t="shared" si="3"/>
        <v/>
      </c>
      <c r="AP64" s="546" t="str">
        <f t="shared" si="18"/>
        <v/>
      </c>
      <c r="AQ64" s="546" t="str">
        <f t="shared" si="19"/>
        <v>キャリアパス要件Ⅰ・Ⅱ_</v>
      </c>
      <c r="AR64" s="547" t="str">
        <f t="shared" si="20"/>
        <v>入力済</v>
      </c>
      <c r="AS64" s="545" t="str">
        <f t="shared" si="4"/>
        <v/>
      </c>
      <c r="AT64" s="547" t="str">
        <f t="shared" si="5"/>
        <v>入力済</v>
      </c>
      <c r="AU64" s="547" t="str">
        <f t="shared" si="6"/>
        <v/>
      </c>
      <c r="AV64" s="547" t="str">
        <f t="shared" si="7"/>
        <v/>
      </c>
      <c r="AW64" s="545" t="str">
        <f t="shared" si="8"/>
        <v/>
      </c>
      <c r="AX64" s="545" t="str">
        <f t="shared" si="9"/>
        <v>入力済</v>
      </c>
      <c r="AY64" s="547" t="str">
        <f>IFERROR(VLOOKUP(K64,【参考】数式用!$AR$3:$AS$49, 2, FALSE), "")</f>
        <v/>
      </c>
      <c r="AZ64" s="545" t="str">
        <f t="shared" si="10"/>
        <v/>
      </c>
      <c r="BA64" s="548" t="str">
        <f t="shared" si="21"/>
        <v>入力済</v>
      </c>
      <c r="BB64" s="547" t="str">
        <f>IFERROR(VLOOKUP(K64,【参考】数式用!$AX$3:$AY$56, 2, FALSE), "")</f>
        <v/>
      </c>
      <c r="BC64" s="545" t="str">
        <f t="shared" si="11"/>
        <v/>
      </c>
      <c r="BD64" s="548" t="str">
        <f t="shared" si="36"/>
        <v>入力済</v>
      </c>
      <c r="BE64" s="548" t="str">
        <f t="shared" si="12"/>
        <v/>
      </c>
      <c r="BF64" s="548" t="str">
        <f t="shared" si="13"/>
        <v/>
      </c>
      <c r="BG64" s="548" t="str">
        <f t="shared" si="14"/>
        <v/>
      </c>
      <c r="BH64" s="548" t="str">
        <f t="shared" si="15"/>
        <v/>
      </c>
      <c r="BI64" s="548" t="str">
        <f t="shared" si="16"/>
        <v/>
      </c>
      <c r="BM64" s="634" t="e">
        <f>VLOOKUP(K64,【参考】数式用!$A$2:$O$57,15,FALSE)</f>
        <v>#N/A</v>
      </c>
    </row>
    <row r="65" spans="1:65" ht="109.9" customHeight="1" thickBot="1">
      <c r="A65" s="454">
        <v>54</v>
      </c>
      <c r="B65" s="922" t="str">
        <f>IF(基本情報入力シート!B93="","",基本情報入力シート!B93)</f>
        <v/>
      </c>
      <c r="C65" s="923"/>
      <c r="D65" s="923"/>
      <c r="E65" s="923"/>
      <c r="F65" s="924"/>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2" t="str">
        <f t="shared" si="17"/>
        <v/>
      </c>
      <c r="AL65" s="543" t="str">
        <f t="shared" si="2"/>
        <v/>
      </c>
      <c r="AM65" s="544"/>
      <c r="AN65" s="545" t="str">
        <f>IFERROR(VLOOKUP(K65,【参考】数式用!$A$2:$N$57,14,FALSE),"")</f>
        <v/>
      </c>
      <c r="AO65" s="545" t="str">
        <f t="shared" si="3"/>
        <v/>
      </c>
      <c r="AP65" s="546" t="str">
        <f t="shared" si="18"/>
        <v/>
      </c>
      <c r="AQ65" s="546" t="str">
        <f t="shared" si="19"/>
        <v>キャリアパス要件Ⅰ・Ⅱ_</v>
      </c>
      <c r="AR65" s="547" t="str">
        <f t="shared" si="20"/>
        <v>入力済</v>
      </c>
      <c r="AS65" s="545" t="str">
        <f t="shared" si="4"/>
        <v/>
      </c>
      <c r="AT65" s="547" t="str">
        <f t="shared" si="5"/>
        <v>入力済</v>
      </c>
      <c r="AU65" s="547" t="str">
        <f t="shared" si="6"/>
        <v/>
      </c>
      <c r="AV65" s="547" t="str">
        <f t="shared" si="7"/>
        <v/>
      </c>
      <c r="AW65" s="545" t="str">
        <f t="shared" si="8"/>
        <v/>
      </c>
      <c r="AX65" s="545" t="str">
        <f t="shared" si="9"/>
        <v>入力済</v>
      </c>
      <c r="AY65" s="547" t="str">
        <f>IFERROR(VLOOKUP(K65,【参考】数式用!$AR$3:$AS$49, 2, FALSE), "")</f>
        <v/>
      </c>
      <c r="AZ65" s="545" t="str">
        <f t="shared" si="10"/>
        <v/>
      </c>
      <c r="BA65" s="548" t="str">
        <f t="shared" si="21"/>
        <v>入力済</v>
      </c>
      <c r="BB65" s="547" t="str">
        <f>IFERROR(VLOOKUP(K65,【参考】数式用!$AX$3:$AY$56, 2, FALSE), "")</f>
        <v/>
      </c>
      <c r="BC65" s="545" t="str">
        <f t="shared" si="11"/>
        <v/>
      </c>
      <c r="BD65" s="548" t="str">
        <f t="shared" si="36"/>
        <v>入力済</v>
      </c>
      <c r="BE65" s="548" t="str">
        <f t="shared" si="12"/>
        <v/>
      </c>
      <c r="BF65" s="548" t="str">
        <f t="shared" si="13"/>
        <v/>
      </c>
      <c r="BG65" s="548" t="str">
        <f t="shared" si="14"/>
        <v/>
      </c>
      <c r="BH65" s="548" t="str">
        <f t="shared" si="15"/>
        <v/>
      </c>
      <c r="BI65" s="548" t="str">
        <f t="shared" si="16"/>
        <v/>
      </c>
      <c r="BM65" s="634" t="e">
        <f>VLOOKUP(K65,【参考】数式用!$A$2:$O$57,15,FALSE)</f>
        <v>#N/A</v>
      </c>
    </row>
    <row r="66" spans="1:65" ht="109.9" customHeight="1" thickBot="1">
      <c r="A66" s="454">
        <v>55</v>
      </c>
      <c r="B66" s="922" t="str">
        <f>IF(基本情報入力シート!B94="","",基本情報入力シート!B94)</f>
        <v/>
      </c>
      <c r="C66" s="923"/>
      <c r="D66" s="923"/>
      <c r="E66" s="923"/>
      <c r="F66" s="924"/>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2" t="str">
        <f t="shared" si="17"/>
        <v/>
      </c>
      <c r="AL66" s="543" t="str">
        <f t="shared" si="2"/>
        <v/>
      </c>
      <c r="AM66" s="544"/>
      <c r="AN66" s="545" t="str">
        <f>IFERROR(VLOOKUP(K66,【参考】数式用!$A$2:$N$57,14,FALSE),"")</f>
        <v/>
      </c>
      <c r="AO66" s="545" t="str">
        <f t="shared" si="3"/>
        <v/>
      </c>
      <c r="AP66" s="546" t="str">
        <f t="shared" si="18"/>
        <v/>
      </c>
      <c r="AQ66" s="546" t="str">
        <f t="shared" si="19"/>
        <v>キャリアパス要件Ⅰ・Ⅱ_</v>
      </c>
      <c r="AR66" s="547" t="str">
        <f t="shared" si="20"/>
        <v>入力済</v>
      </c>
      <c r="AS66" s="545" t="str">
        <f t="shared" si="4"/>
        <v/>
      </c>
      <c r="AT66" s="547" t="str">
        <f t="shared" si="5"/>
        <v>入力済</v>
      </c>
      <c r="AU66" s="547" t="str">
        <f t="shared" si="6"/>
        <v/>
      </c>
      <c r="AV66" s="547" t="str">
        <f t="shared" si="7"/>
        <v/>
      </c>
      <c r="AW66" s="545" t="str">
        <f t="shared" si="8"/>
        <v/>
      </c>
      <c r="AX66" s="545" t="str">
        <f t="shared" si="9"/>
        <v>入力済</v>
      </c>
      <c r="AY66" s="547" t="str">
        <f>IFERROR(VLOOKUP(K66,【参考】数式用!$AR$3:$AS$49, 2, FALSE), "")</f>
        <v/>
      </c>
      <c r="AZ66" s="545" t="str">
        <f t="shared" si="10"/>
        <v/>
      </c>
      <c r="BA66" s="548" t="str">
        <f t="shared" si="21"/>
        <v>入力済</v>
      </c>
      <c r="BB66" s="547" t="str">
        <f>IFERROR(VLOOKUP(K66,【参考】数式用!$AX$3:$AY$56, 2, FALSE), "")</f>
        <v/>
      </c>
      <c r="BC66" s="545" t="str">
        <f t="shared" si="11"/>
        <v/>
      </c>
      <c r="BD66" s="548" t="str">
        <f t="shared" si="36"/>
        <v>入力済</v>
      </c>
      <c r="BE66" s="548" t="str">
        <f t="shared" si="12"/>
        <v/>
      </c>
      <c r="BF66" s="548" t="str">
        <f t="shared" si="13"/>
        <v/>
      </c>
      <c r="BG66" s="548" t="str">
        <f t="shared" si="14"/>
        <v/>
      </c>
      <c r="BH66" s="548" t="str">
        <f t="shared" si="15"/>
        <v/>
      </c>
      <c r="BI66" s="548" t="str">
        <f t="shared" si="16"/>
        <v/>
      </c>
      <c r="BM66" s="634" t="e">
        <f>VLOOKUP(K66,【参考】数式用!$A$2:$O$57,15,FALSE)</f>
        <v>#N/A</v>
      </c>
    </row>
    <row r="67" spans="1:65" ht="109.9" customHeight="1" thickBot="1">
      <c r="A67" s="454">
        <v>56</v>
      </c>
      <c r="B67" s="922" t="str">
        <f>IF(基本情報入力シート!B95="","",基本情報入力シート!B95)</f>
        <v/>
      </c>
      <c r="C67" s="923"/>
      <c r="D67" s="923"/>
      <c r="E67" s="923"/>
      <c r="F67" s="924"/>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2" t="str">
        <f t="shared" si="17"/>
        <v/>
      </c>
      <c r="AL67" s="543" t="str">
        <f t="shared" si="2"/>
        <v/>
      </c>
      <c r="AM67" s="544"/>
      <c r="AN67" s="545" t="str">
        <f>IFERROR(VLOOKUP(K67,【参考】数式用!$A$2:$N$57,14,FALSE),"")</f>
        <v/>
      </c>
      <c r="AO67" s="545" t="str">
        <f t="shared" si="3"/>
        <v/>
      </c>
      <c r="AP67" s="546" t="str">
        <f t="shared" si="18"/>
        <v/>
      </c>
      <c r="AQ67" s="546" t="str">
        <f t="shared" si="19"/>
        <v>キャリアパス要件Ⅰ・Ⅱ_</v>
      </c>
      <c r="AR67" s="547" t="str">
        <f t="shared" si="20"/>
        <v>入力済</v>
      </c>
      <c r="AS67" s="545" t="str">
        <f t="shared" si="4"/>
        <v/>
      </c>
      <c r="AT67" s="547" t="str">
        <f t="shared" si="5"/>
        <v>入力済</v>
      </c>
      <c r="AU67" s="547" t="str">
        <f t="shared" si="6"/>
        <v/>
      </c>
      <c r="AV67" s="547" t="str">
        <f t="shared" si="7"/>
        <v/>
      </c>
      <c r="AW67" s="545" t="str">
        <f t="shared" si="8"/>
        <v/>
      </c>
      <c r="AX67" s="545" t="str">
        <f t="shared" si="9"/>
        <v>入力済</v>
      </c>
      <c r="AY67" s="547" t="str">
        <f>IFERROR(VLOOKUP(K67,【参考】数式用!$AR$3:$AS$49, 2, FALSE), "")</f>
        <v/>
      </c>
      <c r="AZ67" s="545" t="str">
        <f t="shared" si="10"/>
        <v/>
      </c>
      <c r="BA67" s="548" t="str">
        <f t="shared" si="21"/>
        <v>入力済</v>
      </c>
      <c r="BB67" s="547" t="str">
        <f>IFERROR(VLOOKUP(K67,【参考】数式用!$AX$3:$AY$56, 2, FALSE), "")</f>
        <v/>
      </c>
      <c r="BC67" s="545" t="str">
        <f t="shared" si="11"/>
        <v/>
      </c>
      <c r="BD67" s="548" t="str">
        <f t="shared" si="36"/>
        <v>入力済</v>
      </c>
      <c r="BE67" s="548" t="str">
        <f t="shared" si="12"/>
        <v/>
      </c>
      <c r="BF67" s="548" t="str">
        <f t="shared" si="13"/>
        <v/>
      </c>
      <c r="BG67" s="548" t="str">
        <f t="shared" si="14"/>
        <v/>
      </c>
      <c r="BH67" s="548" t="str">
        <f t="shared" si="15"/>
        <v/>
      </c>
      <c r="BI67" s="548" t="str">
        <f t="shared" si="16"/>
        <v/>
      </c>
      <c r="BM67" s="634" t="e">
        <f>VLOOKUP(K67,【参考】数式用!$A$2:$O$57,15,FALSE)</f>
        <v>#N/A</v>
      </c>
    </row>
    <row r="68" spans="1:65" ht="109.9" customHeight="1" thickBot="1">
      <c r="A68" s="454">
        <v>57</v>
      </c>
      <c r="B68" s="922" t="str">
        <f>IF(基本情報入力シート!B96="","",基本情報入力シート!B96)</f>
        <v/>
      </c>
      <c r="C68" s="923"/>
      <c r="D68" s="923"/>
      <c r="E68" s="923"/>
      <c r="F68" s="924"/>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2" t="str">
        <f t="shared" si="17"/>
        <v/>
      </c>
      <c r="AL68" s="543" t="str">
        <f t="shared" si="2"/>
        <v/>
      </c>
      <c r="AM68" s="544"/>
      <c r="AN68" s="545" t="str">
        <f>IFERROR(VLOOKUP(K68,【参考】数式用!$A$2:$N$57,14,FALSE),"")</f>
        <v/>
      </c>
      <c r="AO68" s="545" t="str">
        <f t="shared" si="3"/>
        <v/>
      </c>
      <c r="AP68" s="546" t="str">
        <f t="shared" si="18"/>
        <v/>
      </c>
      <c r="AQ68" s="546" t="str">
        <f t="shared" si="19"/>
        <v>キャリアパス要件Ⅰ・Ⅱ_</v>
      </c>
      <c r="AR68" s="547" t="str">
        <f t="shared" si="20"/>
        <v>入力済</v>
      </c>
      <c r="AS68" s="545" t="str">
        <f t="shared" si="4"/>
        <v/>
      </c>
      <c r="AT68" s="547" t="str">
        <f t="shared" si="5"/>
        <v>入力済</v>
      </c>
      <c r="AU68" s="547" t="str">
        <f t="shared" si="6"/>
        <v/>
      </c>
      <c r="AV68" s="547" t="str">
        <f t="shared" si="7"/>
        <v/>
      </c>
      <c r="AW68" s="545" t="str">
        <f t="shared" si="8"/>
        <v/>
      </c>
      <c r="AX68" s="545" t="str">
        <f t="shared" si="9"/>
        <v>入力済</v>
      </c>
      <c r="AY68" s="547" t="str">
        <f>IFERROR(VLOOKUP(K68,【参考】数式用!$AR$3:$AS$49, 2, FALSE), "")</f>
        <v/>
      </c>
      <c r="AZ68" s="545" t="str">
        <f t="shared" si="10"/>
        <v/>
      </c>
      <c r="BA68" s="548" t="str">
        <f t="shared" si="21"/>
        <v>入力済</v>
      </c>
      <c r="BB68" s="547" t="str">
        <f>IFERROR(VLOOKUP(K68,【参考】数式用!$AX$3:$AY$56, 2, FALSE), "")</f>
        <v/>
      </c>
      <c r="BC68" s="545" t="str">
        <f t="shared" si="11"/>
        <v/>
      </c>
      <c r="BD68" s="548" t="str">
        <f t="shared" si="36"/>
        <v>入力済</v>
      </c>
      <c r="BE68" s="548" t="str">
        <f t="shared" si="12"/>
        <v/>
      </c>
      <c r="BF68" s="548" t="str">
        <f t="shared" si="13"/>
        <v/>
      </c>
      <c r="BG68" s="548" t="str">
        <f t="shared" si="14"/>
        <v/>
      </c>
      <c r="BH68" s="548" t="str">
        <f t="shared" si="15"/>
        <v/>
      </c>
      <c r="BI68" s="548" t="str">
        <f t="shared" si="16"/>
        <v/>
      </c>
      <c r="BM68" s="634" t="e">
        <f>VLOOKUP(K68,【参考】数式用!$A$2:$O$57,15,FALSE)</f>
        <v>#N/A</v>
      </c>
    </row>
    <row r="69" spans="1:65" ht="109.9" customHeight="1" thickBot="1">
      <c r="A69" s="454">
        <v>58</v>
      </c>
      <c r="B69" s="922" t="str">
        <f>IF(基本情報入力シート!B97="","",基本情報入力シート!B97)</f>
        <v/>
      </c>
      <c r="C69" s="923"/>
      <c r="D69" s="923"/>
      <c r="E69" s="923"/>
      <c r="F69" s="924"/>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2" t="str">
        <f t="shared" si="17"/>
        <v/>
      </c>
      <c r="AL69" s="543" t="str">
        <f t="shared" si="2"/>
        <v/>
      </c>
      <c r="AM69" s="544"/>
      <c r="AN69" s="545" t="str">
        <f>IFERROR(VLOOKUP(K69,【参考】数式用!$A$2:$N$57,14,FALSE),"")</f>
        <v/>
      </c>
      <c r="AO69" s="545" t="str">
        <f t="shared" si="3"/>
        <v/>
      </c>
      <c r="AP69" s="546" t="str">
        <f t="shared" si="18"/>
        <v/>
      </c>
      <c r="AQ69" s="546" t="str">
        <f t="shared" si="19"/>
        <v>キャリアパス要件Ⅰ・Ⅱ_</v>
      </c>
      <c r="AR69" s="547" t="str">
        <f t="shared" si="20"/>
        <v>入力済</v>
      </c>
      <c r="AS69" s="545" t="str">
        <f t="shared" si="4"/>
        <v/>
      </c>
      <c r="AT69" s="547" t="str">
        <f t="shared" si="5"/>
        <v>入力済</v>
      </c>
      <c r="AU69" s="547" t="str">
        <f t="shared" si="6"/>
        <v/>
      </c>
      <c r="AV69" s="547" t="str">
        <f t="shared" si="7"/>
        <v/>
      </c>
      <c r="AW69" s="545" t="str">
        <f t="shared" si="8"/>
        <v/>
      </c>
      <c r="AX69" s="545" t="str">
        <f t="shared" si="9"/>
        <v>入力済</v>
      </c>
      <c r="AY69" s="547" t="str">
        <f>IFERROR(VLOOKUP(K69,【参考】数式用!$AR$3:$AS$49, 2, FALSE), "")</f>
        <v/>
      </c>
      <c r="AZ69" s="545" t="str">
        <f t="shared" si="10"/>
        <v/>
      </c>
      <c r="BA69" s="548" t="str">
        <f t="shared" si="21"/>
        <v>入力済</v>
      </c>
      <c r="BB69" s="547" t="str">
        <f>IFERROR(VLOOKUP(K69,【参考】数式用!$AX$3:$AY$56, 2, FALSE), "")</f>
        <v/>
      </c>
      <c r="BC69" s="545" t="str">
        <f t="shared" si="11"/>
        <v/>
      </c>
      <c r="BD69" s="548" t="str">
        <f t="shared" si="36"/>
        <v>入力済</v>
      </c>
      <c r="BE69" s="548" t="str">
        <f t="shared" si="12"/>
        <v/>
      </c>
      <c r="BF69" s="548" t="str">
        <f t="shared" si="13"/>
        <v/>
      </c>
      <c r="BG69" s="548" t="str">
        <f t="shared" si="14"/>
        <v/>
      </c>
      <c r="BH69" s="548" t="str">
        <f t="shared" si="15"/>
        <v/>
      </c>
      <c r="BI69" s="548" t="str">
        <f t="shared" si="16"/>
        <v/>
      </c>
      <c r="BM69" s="634" t="e">
        <f>VLOOKUP(K69,【参考】数式用!$A$2:$O$57,15,FALSE)</f>
        <v>#N/A</v>
      </c>
    </row>
    <row r="70" spans="1:65" ht="109.9" customHeight="1" thickBot="1">
      <c r="A70" s="454">
        <v>59</v>
      </c>
      <c r="B70" s="922" t="str">
        <f>IF(基本情報入力シート!B98="","",基本情報入力シート!B98)</f>
        <v/>
      </c>
      <c r="C70" s="923"/>
      <c r="D70" s="923"/>
      <c r="E70" s="923"/>
      <c r="F70" s="924"/>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2" t="str">
        <f t="shared" si="17"/>
        <v/>
      </c>
      <c r="AL70" s="543" t="str">
        <f t="shared" si="2"/>
        <v/>
      </c>
      <c r="AM70" s="544"/>
      <c r="AN70" s="545" t="str">
        <f>IFERROR(VLOOKUP(K70,【参考】数式用!$A$2:$N$57,14,FALSE),"")</f>
        <v/>
      </c>
      <c r="AO70" s="545" t="str">
        <f t="shared" si="3"/>
        <v/>
      </c>
      <c r="AP70" s="546" t="str">
        <f t="shared" si="18"/>
        <v/>
      </c>
      <c r="AQ70" s="546" t="str">
        <f t="shared" si="19"/>
        <v>キャリアパス要件Ⅰ・Ⅱ_</v>
      </c>
      <c r="AR70" s="547" t="str">
        <f t="shared" si="20"/>
        <v>入力済</v>
      </c>
      <c r="AS70" s="545" t="str">
        <f t="shared" si="4"/>
        <v/>
      </c>
      <c r="AT70" s="547" t="str">
        <f t="shared" si="5"/>
        <v>入力済</v>
      </c>
      <c r="AU70" s="547" t="str">
        <f t="shared" si="6"/>
        <v/>
      </c>
      <c r="AV70" s="547" t="str">
        <f t="shared" si="7"/>
        <v/>
      </c>
      <c r="AW70" s="545" t="str">
        <f t="shared" si="8"/>
        <v/>
      </c>
      <c r="AX70" s="545" t="str">
        <f t="shared" si="9"/>
        <v>入力済</v>
      </c>
      <c r="AY70" s="547" t="str">
        <f>IFERROR(VLOOKUP(K70,【参考】数式用!$AR$3:$AS$49, 2, FALSE), "")</f>
        <v/>
      </c>
      <c r="AZ70" s="545" t="str">
        <f t="shared" si="10"/>
        <v/>
      </c>
      <c r="BA70" s="548" t="str">
        <f t="shared" si="21"/>
        <v>入力済</v>
      </c>
      <c r="BB70" s="547" t="str">
        <f>IFERROR(VLOOKUP(K70,【参考】数式用!$AX$3:$AY$56, 2, FALSE), "")</f>
        <v/>
      </c>
      <c r="BC70" s="545" t="str">
        <f t="shared" si="11"/>
        <v/>
      </c>
      <c r="BD70" s="548" t="str">
        <f t="shared" si="36"/>
        <v>入力済</v>
      </c>
      <c r="BE70" s="548" t="str">
        <f t="shared" si="12"/>
        <v/>
      </c>
      <c r="BF70" s="548" t="str">
        <f t="shared" si="13"/>
        <v/>
      </c>
      <c r="BG70" s="548" t="str">
        <f t="shared" si="14"/>
        <v/>
      </c>
      <c r="BH70" s="548" t="str">
        <f t="shared" si="15"/>
        <v/>
      </c>
      <c r="BI70" s="548" t="str">
        <f t="shared" si="16"/>
        <v/>
      </c>
      <c r="BM70" s="634" t="e">
        <f>VLOOKUP(K70,【参考】数式用!$A$2:$O$57,15,FALSE)</f>
        <v>#N/A</v>
      </c>
    </row>
    <row r="71" spans="1:65" ht="109.9" customHeight="1" thickBot="1">
      <c r="A71" s="454">
        <v>60</v>
      </c>
      <c r="B71" s="922" t="str">
        <f>IF(基本情報入力シート!B99="","",基本情報入力シート!B99)</f>
        <v/>
      </c>
      <c r="C71" s="923"/>
      <c r="D71" s="923"/>
      <c r="E71" s="923"/>
      <c r="F71" s="924"/>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2" t="str">
        <f t="shared" si="17"/>
        <v/>
      </c>
      <c r="AL71" s="543" t="str">
        <f t="shared" si="2"/>
        <v/>
      </c>
      <c r="AM71" s="544"/>
      <c r="AN71" s="545" t="str">
        <f>IFERROR(VLOOKUP(K71,【参考】数式用!$A$2:$N$57,14,FALSE),"")</f>
        <v/>
      </c>
      <c r="AO71" s="545" t="str">
        <f t="shared" si="3"/>
        <v/>
      </c>
      <c r="AP71" s="546" t="str">
        <f t="shared" si="18"/>
        <v/>
      </c>
      <c r="AQ71" s="546" t="str">
        <f t="shared" si="19"/>
        <v>キャリアパス要件Ⅰ・Ⅱ_</v>
      </c>
      <c r="AR71" s="547" t="str">
        <f t="shared" si="20"/>
        <v>入力済</v>
      </c>
      <c r="AS71" s="545" t="str">
        <f t="shared" si="4"/>
        <v/>
      </c>
      <c r="AT71" s="547" t="str">
        <f t="shared" si="5"/>
        <v>入力済</v>
      </c>
      <c r="AU71" s="547" t="str">
        <f t="shared" si="6"/>
        <v/>
      </c>
      <c r="AV71" s="547" t="str">
        <f t="shared" si="7"/>
        <v/>
      </c>
      <c r="AW71" s="545" t="str">
        <f t="shared" si="8"/>
        <v/>
      </c>
      <c r="AX71" s="545" t="str">
        <f t="shared" si="9"/>
        <v>入力済</v>
      </c>
      <c r="AY71" s="547" t="str">
        <f>IFERROR(VLOOKUP(K71,【参考】数式用!$AR$3:$AS$49, 2, FALSE), "")</f>
        <v/>
      </c>
      <c r="AZ71" s="545" t="str">
        <f t="shared" si="10"/>
        <v/>
      </c>
      <c r="BA71" s="548" t="str">
        <f t="shared" si="21"/>
        <v>入力済</v>
      </c>
      <c r="BB71" s="547" t="str">
        <f>IFERROR(VLOOKUP(K71,【参考】数式用!$AX$3:$AY$56, 2, FALSE), "")</f>
        <v/>
      </c>
      <c r="BC71" s="545" t="str">
        <f t="shared" si="11"/>
        <v/>
      </c>
      <c r="BD71" s="548" t="str">
        <f t="shared" si="36"/>
        <v>入力済</v>
      </c>
      <c r="BE71" s="548" t="str">
        <f t="shared" si="12"/>
        <v/>
      </c>
      <c r="BF71" s="548" t="str">
        <f t="shared" si="13"/>
        <v/>
      </c>
      <c r="BG71" s="548" t="str">
        <f t="shared" si="14"/>
        <v/>
      </c>
      <c r="BH71" s="548" t="str">
        <f t="shared" si="15"/>
        <v/>
      </c>
      <c r="BI71" s="548" t="str">
        <f t="shared" si="16"/>
        <v/>
      </c>
      <c r="BM71" s="634" t="e">
        <f>VLOOKUP(K71,【参考】数式用!$A$2:$O$57,15,FALSE)</f>
        <v>#N/A</v>
      </c>
    </row>
    <row r="72" spans="1:65" ht="109.9" customHeight="1" thickBot="1">
      <c r="A72" s="454">
        <v>61</v>
      </c>
      <c r="B72" s="922" t="str">
        <f>IF(基本情報入力シート!B100="","",基本情報入力シート!B100)</f>
        <v/>
      </c>
      <c r="C72" s="923"/>
      <c r="D72" s="923"/>
      <c r="E72" s="923"/>
      <c r="F72" s="924"/>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2" t="str">
        <f t="shared" si="17"/>
        <v/>
      </c>
      <c r="AL72" s="543" t="str">
        <f t="shared" si="2"/>
        <v/>
      </c>
      <c r="AM72" s="544"/>
      <c r="AN72" s="545" t="str">
        <f>IFERROR(VLOOKUP(K72,【参考】数式用!$A$2:$N$57,14,FALSE),"")</f>
        <v/>
      </c>
      <c r="AO72" s="545" t="str">
        <f t="shared" si="3"/>
        <v/>
      </c>
      <c r="AP72" s="546" t="str">
        <f t="shared" si="18"/>
        <v/>
      </c>
      <c r="AQ72" s="546" t="str">
        <f t="shared" si="19"/>
        <v>キャリアパス要件Ⅰ・Ⅱ_</v>
      </c>
      <c r="AR72" s="547" t="str">
        <f t="shared" si="20"/>
        <v>入力済</v>
      </c>
      <c r="AS72" s="545" t="str">
        <f t="shared" si="4"/>
        <v/>
      </c>
      <c r="AT72" s="547" t="str">
        <f t="shared" si="5"/>
        <v>入力済</v>
      </c>
      <c r="AU72" s="547" t="str">
        <f t="shared" si="6"/>
        <v/>
      </c>
      <c r="AV72" s="547" t="str">
        <f t="shared" si="7"/>
        <v/>
      </c>
      <c r="AW72" s="545" t="str">
        <f t="shared" si="8"/>
        <v/>
      </c>
      <c r="AX72" s="545" t="str">
        <f t="shared" si="9"/>
        <v>入力済</v>
      </c>
      <c r="AY72" s="547" t="str">
        <f>IFERROR(VLOOKUP(K72,【参考】数式用!$AR$3:$AS$49, 2, FALSE), "")</f>
        <v/>
      </c>
      <c r="AZ72" s="545" t="str">
        <f t="shared" si="10"/>
        <v/>
      </c>
      <c r="BA72" s="548" t="str">
        <f t="shared" si="21"/>
        <v>入力済</v>
      </c>
      <c r="BB72" s="547" t="str">
        <f>IFERROR(VLOOKUP(K72,【参考】数式用!$AX$3:$AY$56, 2, FALSE), "")</f>
        <v/>
      </c>
      <c r="BC72" s="545" t="str">
        <f t="shared" si="11"/>
        <v/>
      </c>
      <c r="BD72" s="548" t="str">
        <f t="shared" si="36"/>
        <v>入力済</v>
      </c>
      <c r="BE72" s="548" t="str">
        <f t="shared" si="12"/>
        <v/>
      </c>
      <c r="BF72" s="548" t="str">
        <f t="shared" si="13"/>
        <v/>
      </c>
      <c r="BG72" s="548" t="str">
        <f t="shared" si="14"/>
        <v/>
      </c>
      <c r="BH72" s="548" t="str">
        <f t="shared" si="15"/>
        <v/>
      </c>
      <c r="BI72" s="548" t="str">
        <f t="shared" si="16"/>
        <v/>
      </c>
      <c r="BM72" s="634" t="e">
        <f>VLOOKUP(K72,【参考】数式用!$A$2:$O$57,15,FALSE)</f>
        <v>#N/A</v>
      </c>
    </row>
    <row r="73" spans="1:65" ht="109.9" customHeight="1" thickBot="1">
      <c r="A73" s="454">
        <v>62</v>
      </c>
      <c r="B73" s="922" t="str">
        <f>IF(基本情報入力シート!B101="","",基本情報入力シート!B101)</f>
        <v/>
      </c>
      <c r="C73" s="923"/>
      <c r="D73" s="923"/>
      <c r="E73" s="923"/>
      <c r="F73" s="924"/>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2" t="str">
        <f t="shared" si="17"/>
        <v/>
      </c>
      <c r="AL73" s="543" t="str">
        <f t="shared" si="2"/>
        <v/>
      </c>
      <c r="AM73" s="544"/>
      <c r="AN73" s="545" t="str">
        <f>IFERROR(VLOOKUP(K73,【参考】数式用!$A$2:$N$57,14,FALSE),"")</f>
        <v/>
      </c>
      <c r="AO73" s="545" t="str">
        <f t="shared" si="3"/>
        <v/>
      </c>
      <c r="AP73" s="546" t="str">
        <f t="shared" si="18"/>
        <v/>
      </c>
      <c r="AQ73" s="546" t="str">
        <f t="shared" si="19"/>
        <v>キャリアパス要件Ⅰ・Ⅱ_</v>
      </c>
      <c r="AR73" s="547" t="str">
        <f t="shared" si="20"/>
        <v>入力済</v>
      </c>
      <c r="AS73" s="545" t="str">
        <f t="shared" si="4"/>
        <v/>
      </c>
      <c r="AT73" s="547" t="str">
        <f t="shared" si="5"/>
        <v>入力済</v>
      </c>
      <c r="AU73" s="547" t="str">
        <f t="shared" si="6"/>
        <v/>
      </c>
      <c r="AV73" s="547" t="str">
        <f t="shared" si="7"/>
        <v/>
      </c>
      <c r="AW73" s="545" t="str">
        <f t="shared" si="8"/>
        <v/>
      </c>
      <c r="AX73" s="545" t="str">
        <f t="shared" si="9"/>
        <v>入力済</v>
      </c>
      <c r="AY73" s="547" t="str">
        <f>IFERROR(VLOOKUP(K73,【参考】数式用!$AR$3:$AS$49, 2, FALSE), "")</f>
        <v/>
      </c>
      <c r="AZ73" s="545" t="str">
        <f t="shared" si="10"/>
        <v/>
      </c>
      <c r="BA73" s="548" t="str">
        <f t="shared" si="21"/>
        <v>入力済</v>
      </c>
      <c r="BB73" s="547" t="str">
        <f>IFERROR(VLOOKUP(K73,【参考】数式用!$AX$3:$AY$56, 2, FALSE), "")</f>
        <v/>
      </c>
      <c r="BC73" s="545" t="str">
        <f t="shared" si="11"/>
        <v/>
      </c>
      <c r="BD73" s="548" t="str">
        <f t="shared" si="36"/>
        <v>入力済</v>
      </c>
      <c r="BE73" s="548" t="str">
        <f t="shared" si="12"/>
        <v/>
      </c>
      <c r="BF73" s="548" t="str">
        <f t="shared" si="13"/>
        <v/>
      </c>
      <c r="BG73" s="548" t="str">
        <f t="shared" si="14"/>
        <v/>
      </c>
      <c r="BH73" s="548" t="str">
        <f t="shared" si="15"/>
        <v/>
      </c>
      <c r="BI73" s="548" t="str">
        <f t="shared" si="16"/>
        <v/>
      </c>
      <c r="BM73" s="634" t="e">
        <f>VLOOKUP(K73,【参考】数式用!$A$2:$O$57,15,FALSE)</f>
        <v>#N/A</v>
      </c>
    </row>
    <row r="74" spans="1:65" ht="109.9" customHeight="1" thickBot="1">
      <c r="A74" s="454">
        <v>63</v>
      </c>
      <c r="B74" s="922" t="str">
        <f>IF(基本情報入力シート!B102="","",基本情報入力シート!B102)</f>
        <v/>
      </c>
      <c r="C74" s="923"/>
      <c r="D74" s="923"/>
      <c r="E74" s="923"/>
      <c r="F74" s="924"/>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2" t="str">
        <f t="shared" si="17"/>
        <v/>
      </c>
      <c r="AL74" s="543" t="str">
        <f t="shared" si="2"/>
        <v/>
      </c>
      <c r="AM74" s="544"/>
      <c r="AN74" s="545" t="str">
        <f>IFERROR(VLOOKUP(K74,【参考】数式用!$A$2:$N$57,14,FALSE),"")</f>
        <v/>
      </c>
      <c r="AO74" s="545" t="str">
        <f t="shared" si="3"/>
        <v/>
      </c>
      <c r="AP74" s="546" t="str">
        <f t="shared" si="18"/>
        <v/>
      </c>
      <c r="AQ74" s="546" t="str">
        <f t="shared" si="19"/>
        <v>キャリアパス要件Ⅰ・Ⅱ_</v>
      </c>
      <c r="AR74" s="547" t="str">
        <f t="shared" si="20"/>
        <v>入力済</v>
      </c>
      <c r="AS74" s="545" t="str">
        <f t="shared" si="4"/>
        <v/>
      </c>
      <c r="AT74" s="547" t="str">
        <f t="shared" si="5"/>
        <v>入力済</v>
      </c>
      <c r="AU74" s="547" t="str">
        <f t="shared" si="6"/>
        <v/>
      </c>
      <c r="AV74" s="547" t="str">
        <f t="shared" si="7"/>
        <v/>
      </c>
      <c r="AW74" s="545" t="str">
        <f t="shared" si="8"/>
        <v/>
      </c>
      <c r="AX74" s="545" t="str">
        <f t="shared" si="9"/>
        <v>入力済</v>
      </c>
      <c r="AY74" s="547" t="str">
        <f>IFERROR(VLOOKUP(K74,【参考】数式用!$AR$3:$AS$49, 2, FALSE), "")</f>
        <v/>
      </c>
      <c r="AZ74" s="545" t="str">
        <f t="shared" si="10"/>
        <v/>
      </c>
      <c r="BA74" s="548" t="str">
        <f t="shared" si="21"/>
        <v>入力済</v>
      </c>
      <c r="BB74" s="547" t="str">
        <f>IFERROR(VLOOKUP(K74,【参考】数式用!$AX$3:$AY$56, 2, FALSE), "")</f>
        <v/>
      </c>
      <c r="BC74" s="545" t="str">
        <f t="shared" si="11"/>
        <v/>
      </c>
      <c r="BD74" s="548" t="str">
        <f t="shared" si="36"/>
        <v>入力済</v>
      </c>
      <c r="BE74" s="548" t="str">
        <f t="shared" si="12"/>
        <v/>
      </c>
      <c r="BF74" s="548" t="str">
        <f t="shared" si="13"/>
        <v/>
      </c>
      <c r="BG74" s="548" t="str">
        <f t="shared" si="14"/>
        <v/>
      </c>
      <c r="BH74" s="548" t="str">
        <f t="shared" si="15"/>
        <v/>
      </c>
      <c r="BI74" s="548" t="str">
        <f t="shared" si="16"/>
        <v/>
      </c>
      <c r="BM74" s="634" t="e">
        <f>VLOOKUP(K74,【参考】数式用!$A$2:$O$57,15,FALSE)</f>
        <v>#N/A</v>
      </c>
    </row>
    <row r="75" spans="1:65" ht="109.9" customHeight="1" thickBot="1">
      <c r="A75" s="454">
        <v>64</v>
      </c>
      <c r="B75" s="922" t="str">
        <f>IF(基本情報入力シート!B103="","",基本情報入力シート!B103)</f>
        <v/>
      </c>
      <c r="C75" s="923"/>
      <c r="D75" s="923"/>
      <c r="E75" s="923"/>
      <c r="F75" s="924"/>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2" t="str">
        <f t="shared" si="17"/>
        <v/>
      </c>
      <c r="AL75" s="543" t="str">
        <f t="shared" si="2"/>
        <v/>
      </c>
      <c r="AM75" s="544"/>
      <c r="AN75" s="545" t="str">
        <f>IFERROR(VLOOKUP(K75,【参考】数式用!$A$2:$N$57,14,FALSE),"")</f>
        <v/>
      </c>
      <c r="AO75" s="545" t="str">
        <f t="shared" si="3"/>
        <v/>
      </c>
      <c r="AP75" s="546" t="str">
        <f t="shared" si="18"/>
        <v/>
      </c>
      <c r="AQ75" s="546" t="str">
        <f t="shared" si="19"/>
        <v>キャリアパス要件Ⅰ・Ⅱ_</v>
      </c>
      <c r="AR75" s="547" t="str">
        <f t="shared" si="20"/>
        <v>入力済</v>
      </c>
      <c r="AS75" s="545" t="str">
        <f t="shared" si="4"/>
        <v/>
      </c>
      <c r="AT75" s="547" t="str">
        <f t="shared" si="5"/>
        <v>入力済</v>
      </c>
      <c r="AU75" s="547" t="str">
        <f t="shared" si="6"/>
        <v/>
      </c>
      <c r="AV75" s="547" t="str">
        <f t="shared" si="7"/>
        <v/>
      </c>
      <c r="AW75" s="545" t="str">
        <f t="shared" si="8"/>
        <v/>
      </c>
      <c r="AX75" s="545" t="str">
        <f t="shared" si="9"/>
        <v>入力済</v>
      </c>
      <c r="AY75" s="547" t="str">
        <f>IFERROR(VLOOKUP(K75,【参考】数式用!$AR$3:$AS$49, 2, FALSE), "")</f>
        <v/>
      </c>
      <c r="AZ75" s="545" t="str">
        <f t="shared" si="10"/>
        <v/>
      </c>
      <c r="BA75" s="548" t="str">
        <f t="shared" si="21"/>
        <v>入力済</v>
      </c>
      <c r="BB75" s="547" t="str">
        <f>IFERROR(VLOOKUP(K75,【参考】数式用!$AX$3:$AY$56, 2, FALSE), "")</f>
        <v/>
      </c>
      <c r="BC75" s="545" t="str">
        <f t="shared" si="11"/>
        <v/>
      </c>
      <c r="BD75" s="548" t="str">
        <f t="shared" si="36"/>
        <v>入力済</v>
      </c>
      <c r="BE75" s="548" t="str">
        <f t="shared" si="12"/>
        <v/>
      </c>
      <c r="BF75" s="548" t="str">
        <f t="shared" si="13"/>
        <v/>
      </c>
      <c r="BG75" s="548" t="str">
        <f t="shared" si="14"/>
        <v/>
      </c>
      <c r="BH75" s="548" t="str">
        <f t="shared" si="15"/>
        <v/>
      </c>
      <c r="BI75" s="548" t="str">
        <f t="shared" si="16"/>
        <v/>
      </c>
      <c r="BM75" s="634" t="e">
        <f>VLOOKUP(K75,【参考】数式用!$A$2:$O$57,15,FALSE)</f>
        <v>#N/A</v>
      </c>
    </row>
    <row r="76" spans="1:65" ht="109.9" customHeight="1" thickBot="1">
      <c r="A76" s="454">
        <v>65</v>
      </c>
      <c r="B76" s="922" t="str">
        <f>IF(基本情報入力シート!B104="","",基本情報入力シート!B104)</f>
        <v/>
      </c>
      <c r="C76" s="923"/>
      <c r="D76" s="923"/>
      <c r="E76" s="923"/>
      <c r="F76" s="924"/>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2" t="str">
        <f t="shared" si="17"/>
        <v/>
      </c>
      <c r="AL76" s="543" t="str">
        <f t="shared" si="2"/>
        <v/>
      </c>
      <c r="AM76" s="544"/>
      <c r="AN76" s="545" t="str">
        <f>IFERROR(VLOOKUP(K76,【参考】数式用!$A$2:$N$57,14,FALSE),"")</f>
        <v/>
      </c>
      <c r="AO76" s="545" t="str">
        <f t="shared" si="3"/>
        <v/>
      </c>
      <c r="AP76" s="546" t="str">
        <f t="shared" si="18"/>
        <v/>
      </c>
      <c r="AQ76" s="546" t="str">
        <f t="shared" si="19"/>
        <v>キャリアパス要件Ⅰ・Ⅱ_</v>
      </c>
      <c r="AR76" s="547" t="str">
        <f t="shared" si="20"/>
        <v>入力済</v>
      </c>
      <c r="AS76" s="545" t="str">
        <f t="shared" si="4"/>
        <v/>
      </c>
      <c r="AT76" s="547" t="str">
        <f t="shared" si="5"/>
        <v>入力済</v>
      </c>
      <c r="AU76" s="547" t="str">
        <f t="shared" si="6"/>
        <v/>
      </c>
      <c r="AV76" s="547" t="str">
        <f t="shared" si="7"/>
        <v/>
      </c>
      <c r="AW76" s="545" t="str">
        <f t="shared" si="8"/>
        <v/>
      </c>
      <c r="AX76" s="545" t="str">
        <f t="shared" si="9"/>
        <v>入力済</v>
      </c>
      <c r="AY76" s="547" t="str">
        <f>IFERROR(VLOOKUP(K76,【参考】数式用!$AR$3:$AS$49, 2, FALSE), "")</f>
        <v/>
      </c>
      <c r="AZ76" s="545" t="str">
        <f t="shared" si="10"/>
        <v/>
      </c>
      <c r="BA76" s="548" t="str">
        <f t="shared" si="21"/>
        <v>入力済</v>
      </c>
      <c r="BB76" s="547" t="str">
        <f>IFERROR(VLOOKUP(K76,【参考】数式用!$AX$3:$AY$56, 2, FALSE), "")</f>
        <v/>
      </c>
      <c r="BC76" s="545" t="str">
        <f t="shared" si="11"/>
        <v/>
      </c>
      <c r="BD76" s="548" t="str">
        <f t="shared" ref="BD76:BD111" si="37">IF(AND(COUNTIF(AE76:AH76,"*令和８年度特例要件を*")&gt;0,AJ76=""), "未入力","入力済")</f>
        <v>入力済</v>
      </c>
      <c r="BE76" s="548" t="str">
        <f t="shared" si="12"/>
        <v/>
      </c>
      <c r="BF76" s="548" t="str">
        <f t="shared" si="13"/>
        <v/>
      </c>
      <c r="BG76" s="548" t="str">
        <f t="shared" si="14"/>
        <v/>
      </c>
      <c r="BH76" s="548" t="str">
        <f t="shared" si="15"/>
        <v/>
      </c>
      <c r="BI76" s="548" t="str">
        <f t="shared" si="16"/>
        <v/>
      </c>
      <c r="BM76" s="634" t="e">
        <f>VLOOKUP(K76,【参考】数式用!$A$2:$O$57,15,FALSE)</f>
        <v>#N/A</v>
      </c>
    </row>
    <row r="77" spans="1:65" ht="109.9" customHeight="1" thickBot="1">
      <c r="A77" s="454">
        <v>66</v>
      </c>
      <c r="B77" s="922" t="str">
        <f>IF(基本情報入力シート!B105="","",基本情報入力シート!B105)</f>
        <v/>
      </c>
      <c r="C77" s="923"/>
      <c r="D77" s="923"/>
      <c r="E77" s="923"/>
      <c r="F77" s="924"/>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2" t="str">
        <f t="shared" si="17"/>
        <v/>
      </c>
      <c r="AL77" s="543"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4"/>
      <c r="AN77" s="545" t="str">
        <f>IFERROR(VLOOKUP(K77,【参考】数式用!$A$2:$N$57,14,FALSE),"")</f>
        <v/>
      </c>
      <c r="AO77" s="545" t="str">
        <f t="shared" si="3"/>
        <v/>
      </c>
      <c r="AP77" s="546" t="str">
        <f t="shared" si="18"/>
        <v/>
      </c>
      <c r="AQ77" s="546" t="str">
        <f t="shared" si="19"/>
        <v>キャリアパス要件Ⅰ・Ⅱ_</v>
      </c>
      <c r="AR77" s="547" t="str">
        <f t="shared" si="20"/>
        <v>入力済</v>
      </c>
      <c r="AS77" s="545" t="str">
        <f t="shared" si="4"/>
        <v/>
      </c>
      <c r="AT77" s="547" t="str">
        <f t="shared" si="5"/>
        <v>入力済</v>
      </c>
      <c r="AU77" s="547" t="str">
        <f t="shared" si="6"/>
        <v/>
      </c>
      <c r="AV77" s="547" t="str">
        <f t="shared" si="7"/>
        <v/>
      </c>
      <c r="AW77" s="545" t="str">
        <f t="shared" si="8"/>
        <v/>
      </c>
      <c r="AX77" s="545" t="str">
        <f t="shared" ref="AX77:AX111" si="41">IF(AND($AV77=1,$AW77="AH列に色付け",OR($AG77="",$AH77="")),"未入力",IF(AND($AV77=1,$AW77="",$AG77=""),"未入力","入力済"))</f>
        <v>入力済</v>
      </c>
      <c r="AY77" s="547" t="str">
        <f>IFERROR(VLOOKUP(K77,【参考】数式用!$AR$3:$AS$49, 2, FALSE), "")</f>
        <v/>
      </c>
      <c r="AZ77" s="545" t="str">
        <f t="shared" si="10"/>
        <v/>
      </c>
      <c r="BA77" s="548" t="str">
        <f t="shared" si="21"/>
        <v>入力済</v>
      </c>
      <c r="BB77" s="547" t="str">
        <f>IFERROR(VLOOKUP(K77,【参考】数式用!$AX$3:$AY$56, 2, FALSE), "")</f>
        <v/>
      </c>
      <c r="BC77" s="545" t="str">
        <f t="shared" ref="BC77:BC111" si="42">IF(OR(COUNTIF(AE77:AH77,"*令和８年度特例要件を*")&gt;0,ISNUMBER(SEARCH("処遇改善加算Ⅰロ",N77)),ISNUMBER(SEARCH("処遇改善加算Ⅱロ",N77)),AN77="加算対象外"),"AJ列に色付け","")</f>
        <v/>
      </c>
      <c r="BD77" s="548" t="str">
        <f t="shared" si="37"/>
        <v>入力済</v>
      </c>
      <c r="BE77" s="548" t="str">
        <f t="shared" ref="BE77:BE111" si="43">IF(AH77="*その他*","AJ列色消し",IF(OR(ISNUMBER(SEARCH("処遇改善加算Ⅰロ",N77)),ISNUMBER(SEARCH("処遇改善加算Ⅱロ",N77))),"",IF(AND(BC77="AJ列に色付け",AE77="○",AF77="○",AG77&gt;=1),"AJ列色消し","")))</f>
        <v/>
      </c>
      <c r="BF77" s="548" t="str">
        <f t="shared" ref="BF77:BF111" si="44">IF(AND(N77="処遇改善加算",AE77="○"),"AJ列色消し","")</f>
        <v/>
      </c>
      <c r="BG77" s="548" t="str">
        <f t="shared" ref="BG77:BG111" si="45">IF(OR(TRIM(BC77)="",BE77="AJ列色消し",BF77="AJ列色消し"),"","入力必要")</f>
        <v/>
      </c>
      <c r="BH77" s="548" t="str">
        <f t="shared" ref="BH77:BH111" si="46">IF(AND(BE77="",BG77="入力必要"),IF(AJ77="","未入力","入力済"),"")</f>
        <v/>
      </c>
      <c r="BI77" s="548" t="str">
        <f t="shared" si="16"/>
        <v/>
      </c>
      <c r="BM77" s="634" t="e">
        <f>VLOOKUP(K77,【参考】数式用!$A$2:$O$57,15,FALSE)</f>
        <v>#N/A</v>
      </c>
    </row>
    <row r="78" spans="1:65" ht="109.9" customHeight="1" thickBot="1">
      <c r="A78" s="454">
        <v>67</v>
      </c>
      <c r="B78" s="922" t="str">
        <f>IF(基本情報入力シート!B106="","",基本情報入力シート!B106)</f>
        <v/>
      </c>
      <c r="C78" s="923"/>
      <c r="D78" s="923"/>
      <c r="E78" s="923"/>
      <c r="F78" s="924"/>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2"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3" t="str">
        <f t="shared" si="40"/>
        <v/>
      </c>
      <c r="AM78" s="544"/>
      <c r="AN78" s="545" t="str">
        <f>IFERROR(VLOOKUP(K78,【参考】数式用!$A$2:$N$57,14,FALSE),"")</f>
        <v/>
      </c>
      <c r="AO78" s="545" t="str">
        <f t="shared" ref="AO78:AO111" si="48">IF(AND(K78&lt;&gt;""),"N列に色付け","")</f>
        <v/>
      </c>
      <c r="AP78" s="546" t="str">
        <f t="shared" ref="AP78:AP111" si="49">IF(AND(AC78&lt;&gt;0,AC78&lt;&gt;"",AN78="加算対象"),IF(AD78="○","入力済","未入力"),"")</f>
        <v/>
      </c>
      <c r="AQ78" s="546" t="str">
        <f t="shared" ref="AQ78:AQ111" si="50">"キャリアパス要件Ⅰ・Ⅱ_"&amp;AN78</f>
        <v>キャリアパス要件Ⅰ・Ⅱ_</v>
      </c>
      <c r="AR78" s="547" t="str">
        <f t="shared" ref="AR78:AR111" si="51">IF(AND(N78&lt;&gt;"", AE78=""), "未入力", "入力済")</f>
        <v>入力済</v>
      </c>
      <c r="AS78" s="545" t="str">
        <f t="shared" ref="AS78:AS111" si="52">IF(AND(N78&lt;&gt;"", N78&lt;&gt;"処遇改善加算Ⅳ",AN78="加算対象"),"AF列に色付け","")</f>
        <v/>
      </c>
      <c r="AT78" s="547" t="str">
        <f t="shared" ref="AT78:AT111" si="53">IF(AND(N78&lt;&gt;"", N78&lt;&gt;"処遇改善加算Ⅳ",N78&lt;&gt;"処遇改善加算", AF78=""), "未入力", "入力済")</f>
        <v>入力済</v>
      </c>
      <c r="AU78" s="547" t="str">
        <f t="shared" ref="AU78:AU111" si="54">IF(OR(ISNUMBER(SEARCH("処遇改善加算Ⅰ",N78)),ISNUMBER(SEARCH("処遇改善加算Ⅱ",N78))),"対象","")</f>
        <v/>
      </c>
      <c r="AV78" s="547" t="str">
        <f t="shared" ref="AV78:AV111" si="55">IF(AND(AN78="加算対象",N78&lt;&gt;"処遇改善加算Ⅲ",N78&lt;&gt;"処遇改善加算Ⅳ", N78&lt;&gt;"", AU78&lt;&gt;"対象外"), 1,"")</f>
        <v/>
      </c>
      <c r="AW78" s="545" t="str">
        <f t="shared" ref="AW78:AW111" si="56">IF(AND(AV78=1, OR(AG78=0,AG78=""),AN78="加算対象"),"AH列に色付け","")</f>
        <v/>
      </c>
      <c r="AX78" s="545" t="str">
        <f t="shared" si="41"/>
        <v>入力済</v>
      </c>
      <c r="AY78" s="547" t="str">
        <f>IFERROR(VLOOKUP(K78,【参考】数式用!$AR$3:$AS$49, 2, FALSE), "")</f>
        <v/>
      </c>
      <c r="AZ78" s="545" t="str">
        <f t="shared" ref="AZ78:AZ111" si="57">IF(AND(AN78="加算対象",OR(N78="処遇改善加算Ⅰイ",N78="処遇改善加算Ⅰロ")),"AI列に色付け","")</f>
        <v/>
      </c>
      <c r="BA78" s="548" t="str">
        <f t="shared" ref="BA78:BA111" si="58">IF(AND(OR(N78="処遇改善加算Ⅰイ",N78="処遇改善加算Ⅰロ"), AI78=""), "未入力","入力済")</f>
        <v>入力済</v>
      </c>
      <c r="BB78" s="547" t="str">
        <f>IFERROR(VLOOKUP(K78,【参考】数式用!$AX$3:$AY$56, 2, FALSE), "")</f>
        <v/>
      </c>
      <c r="BC78" s="545" t="str">
        <f t="shared" si="42"/>
        <v/>
      </c>
      <c r="BD78" s="548" t="str">
        <f t="shared" si="37"/>
        <v>入力済</v>
      </c>
      <c r="BE78" s="548" t="str">
        <f t="shared" si="43"/>
        <v/>
      </c>
      <c r="BF78" s="548" t="str">
        <f t="shared" si="44"/>
        <v/>
      </c>
      <c r="BG78" s="548" t="str">
        <f t="shared" si="45"/>
        <v/>
      </c>
      <c r="BH78" s="548" t="str">
        <f t="shared" si="46"/>
        <v/>
      </c>
      <c r="BI78" s="548" t="str">
        <f t="shared" ref="BI78:BI111" si="59">G78</f>
        <v/>
      </c>
      <c r="BM78" s="634" t="e">
        <f>VLOOKUP(K78,【参考】数式用!$A$2:$O$57,15,FALSE)</f>
        <v>#N/A</v>
      </c>
    </row>
    <row r="79" spans="1:65" ht="109.9" customHeight="1" thickBot="1">
      <c r="A79" s="454">
        <v>68</v>
      </c>
      <c r="B79" s="922" t="str">
        <f>IF(基本情報入力シート!B107="","",基本情報入力シート!B107)</f>
        <v/>
      </c>
      <c r="C79" s="923"/>
      <c r="D79" s="923"/>
      <c r="E79" s="923"/>
      <c r="F79" s="924"/>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2" t="str">
        <f t="shared" si="47"/>
        <v/>
      </c>
      <c r="AL79" s="543" t="str">
        <f t="shared" si="40"/>
        <v/>
      </c>
      <c r="AM79" s="544"/>
      <c r="AN79" s="545" t="str">
        <f>IFERROR(VLOOKUP(K79,【参考】数式用!$A$2:$N$57,14,FALSE),"")</f>
        <v/>
      </c>
      <c r="AO79" s="545" t="str">
        <f t="shared" si="48"/>
        <v/>
      </c>
      <c r="AP79" s="546" t="str">
        <f t="shared" si="49"/>
        <v/>
      </c>
      <c r="AQ79" s="546" t="str">
        <f t="shared" si="50"/>
        <v>キャリアパス要件Ⅰ・Ⅱ_</v>
      </c>
      <c r="AR79" s="547" t="str">
        <f t="shared" si="51"/>
        <v>入力済</v>
      </c>
      <c r="AS79" s="545" t="str">
        <f t="shared" si="52"/>
        <v/>
      </c>
      <c r="AT79" s="547" t="str">
        <f t="shared" si="53"/>
        <v>入力済</v>
      </c>
      <c r="AU79" s="547" t="str">
        <f t="shared" si="54"/>
        <v/>
      </c>
      <c r="AV79" s="547" t="str">
        <f t="shared" si="55"/>
        <v/>
      </c>
      <c r="AW79" s="545" t="str">
        <f t="shared" si="56"/>
        <v/>
      </c>
      <c r="AX79" s="545" t="str">
        <f t="shared" si="41"/>
        <v>入力済</v>
      </c>
      <c r="AY79" s="547" t="str">
        <f>IFERROR(VLOOKUP(K79,【参考】数式用!$AR$3:$AS$49, 2, FALSE), "")</f>
        <v/>
      </c>
      <c r="AZ79" s="545" t="str">
        <f t="shared" si="57"/>
        <v/>
      </c>
      <c r="BA79" s="548" t="str">
        <f t="shared" si="58"/>
        <v>入力済</v>
      </c>
      <c r="BB79" s="547" t="str">
        <f>IFERROR(VLOOKUP(K79,【参考】数式用!$AX$3:$AY$56, 2, FALSE), "")</f>
        <v/>
      </c>
      <c r="BC79" s="545" t="str">
        <f t="shared" si="42"/>
        <v/>
      </c>
      <c r="BD79" s="548" t="str">
        <f t="shared" si="37"/>
        <v>入力済</v>
      </c>
      <c r="BE79" s="548" t="str">
        <f t="shared" si="43"/>
        <v/>
      </c>
      <c r="BF79" s="548" t="str">
        <f t="shared" si="44"/>
        <v/>
      </c>
      <c r="BG79" s="548" t="str">
        <f t="shared" si="45"/>
        <v/>
      </c>
      <c r="BH79" s="548" t="str">
        <f t="shared" si="46"/>
        <v/>
      </c>
      <c r="BI79" s="548" t="str">
        <f t="shared" si="59"/>
        <v/>
      </c>
      <c r="BM79" s="634" t="e">
        <f>VLOOKUP(K79,【参考】数式用!$A$2:$O$57,15,FALSE)</f>
        <v>#N/A</v>
      </c>
    </row>
    <row r="80" spans="1:65" ht="109.9" customHeight="1" thickBot="1">
      <c r="A80" s="454">
        <v>69</v>
      </c>
      <c r="B80" s="922" t="str">
        <f>IF(基本情報入力シート!B108="","",基本情報入力シート!B108)</f>
        <v/>
      </c>
      <c r="C80" s="923"/>
      <c r="D80" s="923"/>
      <c r="E80" s="923"/>
      <c r="F80" s="924"/>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2" t="str">
        <f t="shared" si="47"/>
        <v/>
      </c>
      <c r="AL80" s="543" t="str">
        <f t="shared" si="40"/>
        <v/>
      </c>
      <c r="AM80" s="544"/>
      <c r="AN80" s="545" t="str">
        <f>IFERROR(VLOOKUP(K80,【参考】数式用!$A$2:$N$57,14,FALSE),"")</f>
        <v/>
      </c>
      <c r="AO80" s="545" t="str">
        <f t="shared" si="48"/>
        <v/>
      </c>
      <c r="AP80" s="546" t="str">
        <f t="shared" si="49"/>
        <v/>
      </c>
      <c r="AQ80" s="546" t="str">
        <f t="shared" si="50"/>
        <v>キャリアパス要件Ⅰ・Ⅱ_</v>
      </c>
      <c r="AR80" s="547" t="str">
        <f t="shared" si="51"/>
        <v>入力済</v>
      </c>
      <c r="AS80" s="545" t="str">
        <f t="shared" si="52"/>
        <v/>
      </c>
      <c r="AT80" s="547" t="str">
        <f t="shared" si="53"/>
        <v>入力済</v>
      </c>
      <c r="AU80" s="547" t="str">
        <f t="shared" si="54"/>
        <v/>
      </c>
      <c r="AV80" s="547" t="str">
        <f t="shared" si="55"/>
        <v/>
      </c>
      <c r="AW80" s="545" t="str">
        <f t="shared" si="56"/>
        <v/>
      </c>
      <c r="AX80" s="545" t="str">
        <f t="shared" si="41"/>
        <v>入力済</v>
      </c>
      <c r="AY80" s="547" t="str">
        <f>IFERROR(VLOOKUP(K80,【参考】数式用!$AR$3:$AS$49, 2, FALSE), "")</f>
        <v/>
      </c>
      <c r="AZ80" s="545" t="str">
        <f t="shared" si="57"/>
        <v/>
      </c>
      <c r="BA80" s="548" t="str">
        <f t="shared" si="58"/>
        <v>入力済</v>
      </c>
      <c r="BB80" s="547" t="str">
        <f>IFERROR(VLOOKUP(K80,【参考】数式用!$AX$3:$AY$56, 2, FALSE), "")</f>
        <v/>
      </c>
      <c r="BC80" s="545" t="str">
        <f t="shared" si="42"/>
        <v/>
      </c>
      <c r="BD80" s="548" t="str">
        <f t="shared" si="37"/>
        <v>入力済</v>
      </c>
      <c r="BE80" s="548" t="str">
        <f t="shared" si="43"/>
        <v/>
      </c>
      <c r="BF80" s="548" t="str">
        <f t="shared" si="44"/>
        <v/>
      </c>
      <c r="BG80" s="548" t="str">
        <f t="shared" si="45"/>
        <v/>
      </c>
      <c r="BH80" s="548" t="str">
        <f t="shared" si="46"/>
        <v/>
      </c>
      <c r="BI80" s="548" t="str">
        <f t="shared" si="59"/>
        <v/>
      </c>
      <c r="BM80" s="634" t="e">
        <f>VLOOKUP(K80,【参考】数式用!$A$2:$O$57,15,FALSE)</f>
        <v>#N/A</v>
      </c>
    </row>
    <row r="81" spans="1:65" ht="109.9" customHeight="1" thickBot="1">
      <c r="A81" s="454">
        <v>70</v>
      </c>
      <c r="B81" s="922" t="str">
        <f>IF(基本情報入力シート!B109="","",基本情報入力シート!B109)</f>
        <v/>
      </c>
      <c r="C81" s="923"/>
      <c r="D81" s="923"/>
      <c r="E81" s="923"/>
      <c r="F81" s="924"/>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2" t="str">
        <f t="shared" si="47"/>
        <v/>
      </c>
      <c r="AL81" s="543" t="str">
        <f t="shared" si="40"/>
        <v/>
      </c>
      <c r="AM81" s="544"/>
      <c r="AN81" s="545" t="str">
        <f>IFERROR(VLOOKUP(K81,【参考】数式用!$A$2:$N$57,14,FALSE),"")</f>
        <v/>
      </c>
      <c r="AO81" s="545" t="str">
        <f t="shared" si="48"/>
        <v/>
      </c>
      <c r="AP81" s="546" t="str">
        <f t="shared" si="49"/>
        <v/>
      </c>
      <c r="AQ81" s="546" t="str">
        <f t="shared" si="50"/>
        <v>キャリアパス要件Ⅰ・Ⅱ_</v>
      </c>
      <c r="AR81" s="547" t="str">
        <f t="shared" si="51"/>
        <v>入力済</v>
      </c>
      <c r="AS81" s="545" t="str">
        <f t="shared" si="52"/>
        <v/>
      </c>
      <c r="AT81" s="547" t="str">
        <f t="shared" si="53"/>
        <v>入力済</v>
      </c>
      <c r="AU81" s="547" t="str">
        <f t="shared" si="54"/>
        <v/>
      </c>
      <c r="AV81" s="547" t="str">
        <f t="shared" si="55"/>
        <v/>
      </c>
      <c r="AW81" s="545" t="str">
        <f t="shared" si="56"/>
        <v/>
      </c>
      <c r="AX81" s="545" t="str">
        <f t="shared" si="41"/>
        <v>入力済</v>
      </c>
      <c r="AY81" s="547" t="str">
        <f>IFERROR(VLOOKUP(K81,【参考】数式用!$AR$3:$AS$49, 2, FALSE), "")</f>
        <v/>
      </c>
      <c r="AZ81" s="545" t="str">
        <f t="shared" si="57"/>
        <v/>
      </c>
      <c r="BA81" s="548" t="str">
        <f t="shared" si="58"/>
        <v>入力済</v>
      </c>
      <c r="BB81" s="547" t="str">
        <f>IFERROR(VLOOKUP(K81,【参考】数式用!$AX$3:$AY$56, 2, FALSE), "")</f>
        <v/>
      </c>
      <c r="BC81" s="545" t="str">
        <f t="shared" si="42"/>
        <v/>
      </c>
      <c r="BD81" s="548" t="str">
        <f t="shared" si="37"/>
        <v>入力済</v>
      </c>
      <c r="BE81" s="548" t="str">
        <f t="shared" si="43"/>
        <v/>
      </c>
      <c r="BF81" s="548" t="str">
        <f t="shared" si="44"/>
        <v/>
      </c>
      <c r="BG81" s="548" t="str">
        <f t="shared" si="45"/>
        <v/>
      </c>
      <c r="BH81" s="548" t="str">
        <f t="shared" si="46"/>
        <v/>
      </c>
      <c r="BI81" s="548" t="str">
        <f t="shared" si="59"/>
        <v/>
      </c>
      <c r="BM81" s="634" t="e">
        <f>VLOOKUP(K81,【参考】数式用!$A$2:$O$57,15,FALSE)</f>
        <v>#N/A</v>
      </c>
    </row>
    <row r="82" spans="1:65" ht="109.9" customHeight="1" thickBot="1">
      <c r="A82" s="454">
        <v>71</v>
      </c>
      <c r="B82" s="922" t="str">
        <f>IF(基本情報入力シート!B110="","",基本情報入力シート!B110)</f>
        <v/>
      </c>
      <c r="C82" s="923"/>
      <c r="D82" s="923"/>
      <c r="E82" s="923"/>
      <c r="F82" s="924"/>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2" t="str">
        <f t="shared" si="47"/>
        <v/>
      </c>
      <c r="AL82" s="543" t="str">
        <f t="shared" si="40"/>
        <v/>
      </c>
      <c r="AM82" s="544"/>
      <c r="AN82" s="545" t="str">
        <f>IFERROR(VLOOKUP(K82,【参考】数式用!$A$2:$N$57,14,FALSE),"")</f>
        <v/>
      </c>
      <c r="AO82" s="545" t="str">
        <f t="shared" si="48"/>
        <v/>
      </c>
      <c r="AP82" s="546" t="str">
        <f t="shared" si="49"/>
        <v/>
      </c>
      <c r="AQ82" s="546" t="str">
        <f t="shared" si="50"/>
        <v>キャリアパス要件Ⅰ・Ⅱ_</v>
      </c>
      <c r="AR82" s="547" t="str">
        <f t="shared" si="51"/>
        <v>入力済</v>
      </c>
      <c r="AS82" s="545" t="str">
        <f t="shared" si="52"/>
        <v/>
      </c>
      <c r="AT82" s="547" t="str">
        <f t="shared" si="53"/>
        <v>入力済</v>
      </c>
      <c r="AU82" s="547" t="str">
        <f t="shared" si="54"/>
        <v/>
      </c>
      <c r="AV82" s="547" t="str">
        <f t="shared" si="55"/>
        <v/>
      </c>
      <c r="AW82" s="545" t="str">
        <f t="shared" si="56"/>
        <v/>
      </c>
      <c r="AX82" s="545" t="str">
        <f t="shared" si="41"/>
        <v>入力済</v>
      </c>
      <c r="AY82" s="547" t="str">
        <f>IFERROR(VLOOKUP(K82,【参考】数式用!$AR$3:$AS$49, 2, FALSE), "")</f>
        <v/>
      </c>
      <c r="AZ82" s="545" t="str">
        <f t="shared" si="57"/>
        <v/>
      </c>
      <c r="BA82" s="548" t="str">
        <f t="shared" si="58"/>
        <v>入力済</v>
      </c>
      <c r="BB82" s="547" t="str">
        <f>IFERROR(VLOOKUP(K82,【参考】数式用!$AX$3:$AY$56, 2, FALSE), "")</f>
        <v/>
      </c>
      <c r="BC82" s="545" t="str">
        <f t="shared" si="42"/>
        <v/>
      </c>
      <c r="BD82" s="548" t="str">
        <f t="shared" si="37"/>
        <v>入力済</v>
      </c>
      <c r="BE82" s="548" t="str">
        <f t="shared" si="43"/>
        <v/>
      </c>
      <c r="BF82" s="548" t="str">
        <f t="shared" si="44"/>
        <v/>
      </c>
      <c r="BG82" s="548" t="str">
        <f t="shared" si="45"/>
        <v/>
      </c>
      <c r="BH82" s="548" t="str">
        <f t="shared" si="46"/>
        <v/>
      </c>
      <c r="BI82" s="548" t="str">
        <f t="shared" si="59"/>
        <v/>
      </c>
      <c r="BM82" s="634" t="e">
        <f>VLOOKUP(K82,【参考】数式用!$A$2:$O$57,15,FALSE)</f>
        <v>#N/A</v>
      </c>
    </row>
    <row r="83" spans="1:65" ht="109.9" customHeight="1" thickBot="1">
      <c r="A83" s="454">
        <v>72</v>
      </c>
      <c r="B83" s="922" t="str">
        <f>IF(基本情報入力シート!B111="","",基本情報入力シート!B111)</f>
        <v/>
      </c>
      <c r="C83" s="923"/>
      <c r="D83" s="923"/>
      <c r="E83" s="923"/>
      <c r="F83" s="924"/>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2" t="str">
        <f t="shared" si="47"/>
        <v/>
      </c>
      <c r="AL83" s="543" t="str">
        <f t="shared" si="40"/>
        <v/>
      </c>
      <c r="AM83" s="544"/>
      <c r="AN83" s="545" t="str">
        <f>IFERROR(VLOOKUP(K83,【参考】数式用!$A$2:$N$57,14,FALSE),"")</f>
        <v/>
      </c>
      <c r="AO83" s="545" t="str">
        <f t="shared" si="48"/>
        <v/>
      </c>
      <c r="AP83" s="546" t="str">
        <f t="shared" si="49"/>
        <v/>
      </c>
      <c r="AQ83" s="546" t="str">
        <f t="shared" si="50"/>
        <v>キャリアパス要件Ⅰ・Ⅱ_</v>
      </c>
      <c r="AR83" s="547" t="str">
        <f t="shared" si="51"/>
        <v>入力済</v>
      </c>
      <c r="AS83" s="545" t="str">
        <f t="shared" si="52"/>
        <v/>
      </c>
      <c r="AT83" s="547" t="str">
        <f t="shared" si="53"/>
        <v>入力済</v>
      </c>
      <c r="AU83" s="547" t="str">
        <f t="shared" si="54"/>
        <v/>
      </c>
      <c r="AV83" s="547" t="str">
        <f t="shared" si="55"/>
        <v/>
      </c>
      <c r="AW83" s="545" t="str">
        <f t="shared" si="56"/>
        <v/>
      </c>
      <c r="AX83" s="545" t="str">
        <f t="shared" si="41"/>
        <v>入力済</v>
      </c>
      <c r="AY83" s="547" t="str">
        <f>IFERROR(VLOOKUP(K83,【参考】数式用!$AR$3:$AS$49, 2, FALSE), "")</f>
        <v/>
      </c>
      <c r="AZ83" s="545" t="str">
        <f t="shared" si="57"/>
        <v/>
      </c>
      <c r="BA83" s="548" t="str">
        <f t="shared" si="58"/>
        <v>入力済</v>
      </c>
      <c r="BB83" s="547" t="str">
        <f>IFERROR(VLOOKUP(K83,【参考】数式用!$AX$3:$AY$56, 2, FALSE), "")</f>
        <v/>
      </c>
      <c r="BC83" s="545" t="str">
        <f t="shared" si="42"/>
        <v/>
      </c>
      <c r="BD83" s="548" t="str">
        <f t="shared" si="37"/>
        <v>入力済</v>
      </c>
      <c r="BE83" s="548" t="str">
        <f t="shared" si="43"/>
        <v/>
      </c>
      <c r="BF83" s="548" t="str">
        <f t="shared" si="44"/>
        <v/>
      </c>
      <c r="BG83" s="548" t="str">
        <f t="shared" si="45"/>
        <v/>
      </c>
      <c r="BH83" s="548" t="str">
        <f t="shared" si="46"/>
        <v/>
      </c>
      <c r="BI83" s="548" t="str">
        <f t="shared" si="59"/>
        <v/>
      </c>
      <c r="BM83" s="634" t="e">
        <f>VLOOKUP(K83,【参考】数式用!$A$2:$O$57,15,FALSE)</f>
        <v>#N/A</v>
      </c>
    </row>
    <row r="84" spans="1:65" ht="109.9" customHeight="1" thickBot="1">
      <c r="A84" s="454">
        <v>73</v>
      </c>
      <c r="B84" s="922" t="str">
        <f>IF(基本情報入力シート!B112="","",基本情報入力シート!B112)</f>
        <v/>
      </c>
      <c r="C84" s="923"/>
      <c r="D84" s="923"/>
      <c r="E84" s="923"/>
      <c r="F84" s="924"/>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2" t="str">
        <f t="shared" si="47"/>
        <v/>
      </c>
      <c r="AL84" s="543" t="str">
        <f t="shared" si="40"/>
        <v/>
      </c>
      <c r="AM84" s="544"/>
      <c r="AN84" s="545" t="str">
        <f>IFERROR(VLOOKUP(K84,【参考】数式用!$A$2:$N$57,14,FALSE),"")</f>
        <v/>
      </c>
      <c r="AO84" s="545" t="str">
        <f t="shared" si="48"/>
        <v/>
      </c>
      <c r="AP84" s="546" t="str">
        <f t="shared" si="49"/>
        <v/>
      </c>
      <c r="AQ84" s="546" t="str">
        <f t="shared" si="50"/>
        <v>キャリアパス要件Ⅰ・Ⅱ_</v>
      </c>
      <c r="AR84" s="547" t="str">
        <f t="shared" si="51"/>
        <v>入力済</v>
      </c>
      <c r="AS84" s="545" t="str">
        <f t="shared" si="52"/>
        <v/>
      </c>
      <c r="AT84" s="547" t="str">
        <f t="shared" si="53"/>
        <v>入力済</v>
      </c>
      <c r="AU84" s="547" t="str">
        <f t="shared" si="54"/>
        <v/>
      </c>
      <c r="AV84" s="547" t="str">
        <f t="shared" si="55"/>
        <v/>
      </c>
      <c r="AW84" s="545" t="str">
        <f t="shared" si="56"/>
        <v/>
      </c>
      <c r="AX84" s="545" t="str">
        <f t="shared" si="41"/>
        <v>入力済</v>
      </c>
      <c r="AY84" s="547" t="str">
        <f>IFERROR(VLOOKUP(K84,【参考】数式用!$AR$3:$AS$49, 2, FALSE), "")</f>
        <v/>
      </c>
      <c r="AZ84" s="545" t="str">
        <f t="shared" si="57"/>
        <v/>
      </c>
      <c r="BA84" s="548" t="str">
        <f t="shared" si="58"/>
        <v>入力済</v>
      </c>
      <c r="BB84" s="547" t="str">
        <f>IFERROR(VLOOKUP(K84,【参考】数式用!$AX$3:$AY$56, 2, FALSE), "")</f>
        <v/>
      </c>
      <c r="BC84" s="545" t="str">
        <f t="shared" si="42"/>
        <v/>
      </c>
      <c r="BD84" s="548" t="str">
        <f t="shared" si="37"/>
        <v>入力済</v>
      </c>
      <c r="BE84" s="548" t="str">
        <f t="shared" si="43"/>
        <v/>
      </c>
      <c r="BF84" s="548" t="str">
        <f t="shared" si="44"/>
        <v/>
      </c>
      <c r="BG84" s="548" t="str">
        <f t="shared" si="45"/>
        <v/>
      </c>
      <c r="BH84" s="548" t="str">
        <f t="shared" si="46"/>
        <v/>
      </c>
      <c r="BI84" s="548" t="str">
        <f t="shared" si="59"/>
        <v/>
      </c>
      <c r="BM84" s="634" t="e">
        <f>VLOOKUP(K84,【参考】数式用!$A$2:$O$57,15,FALSE)</f>
        <v>#N/A</v>
      </c>
    </row>
    <row r="85" spans="1:65" ht="109.9" customHeight="1" thickBot="1">
      <c r="A85" s="454">
        <v>74</v>
      </c>
      <c r="B85" s="922" t="str">
        <f>IF(基本情報入力シート!B113="","",基本情報入力シート!B113)</f>
        <v/>
      </c>
      <c r="C85" s="923"/>
      <c r="D85" s="923"/>
      <c r="E85" s="923"/>
      <c r="F85" s="924"/>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2" t="str">
        <f t="shared" si="47"/>
        <v/>
      </c>
      <c r="AL85" s="543" t="str">
        <f t="shared" si="40"/>
        <v/>
      </c>
      <c r="AM85" s="544"/>
      <c r="AN85" s="545" t="str">
        <f>IFERROR(VLOOKUP(K85,【参考】数式用!$A$2:$N$57,14,FALSE),"")</f>
        <v/>
      </c>
      <c r="AO85" s="545" t="str">
        <f t="shared" si="48"/>
        <v/>
      </c>
      <c r="AP85" s="546" t="str">
        <f t="shared" si="49"/>
        <v/>
      </c>
      <c r="AQ85" s="546" t="str">
        <f t="shared" si="50"/>
        <v>キャリアパス要件Ⅰ・Ⅱ_</v>
      </c>
      <c r="AR85" s="547" t="str">
        <f t="shared" si="51"/>
        <v>入力済</v>
      </c>
      <c r="AS85" s="545" t="str">
        <f t="shared" si="52"/>
        <v/>
      </c>
      <c r="AT85" s="547" t="str">
        <f t="shared" si="53"/>
        <v>入力済</v>
      </c>
      <c r="AU85" s="547" t="str">
        <f t="shared" si="54"/>
        <v/>
      </c>
      <c r="AV85" s="547" t="str">
        <f t="shared" si="55"/>
        <v/>
      </c>
      <c r="AW85" s="545" t="str">
        <f t="shared" si="56"/>
        <v/>
      </c>
      <c r="AX85" s="545" t="str">
        <f t="shared" si="41"/>
        <v>入力済</v>
      </c>
      <c r="AY85" s="547" t="str">
        <f>IFERROR(VLOOKUP(K85,【参考】数式用!$AR$3:$AS$49, 2, FALSE), "")</f>
        <v/>
      </c>
      <c r="AZ85" s="545" t="str">
        <f t="shared" si="57"/>
        <v/>
      </c>
      <c r="BA85" s="548" t="str">
        <f t="shared" si="58"/>
        <v>入力済</v>
      </c>
      <c r="BB85" s="547" t="str">
        <f>IFERROR(VLOOKUP(K85,【参考】数式用!$AX$3:$AY$56, 2, FALSE), "")</f>
        <v/>
      </c>
      <c r="BC85" s="545" t="str">
        <f t="shared" si="42"/>
        <v/>
      </c>
      <c r="BD85" s="548" t="str">
        <f t="shared" si="37"/>
        <v>入力済</v>
      </c>
      <c r="BE85" s="548" t="str">
        <f t="shared" si="43"/>
        <v/>
      </c>
      <c r="BF85" s="548" t="str">
        <f t="shared" si="44"/>
        <v/>
      </c>
      <c r="BG85" s="548" t="str">
        <f t="shared" si="45"/>
        <v/>
      </c>
      <c r="BH85" s="548" t="str">
        <f t="shared" si="46"/>
        <v/>
      </c>
      <c r="BI85" s="548" t="str">
        <f t="shared" si="59"/>
        <v/>
      </c>
      <c r="BM85" s="634" t="e">
        <f>VLOOKUP(K85,【参考】数式用!$A$2:$O$57,15,FALSE)</f>
        <v>#N/A</v>
      </c>
    </row>
    <row r="86" spans="1:65" ht="109.9" customHeight="1" thickBot="1">
      <c r="A86" s="454">
        <v>75</v>
      </c>
      <c r="B86" s="922" t="str">
        <f>IF(基本情報入力シート!B114="","",基本情報入力シート!B114)</f>
        <v/>
      </c>
      <c r="C86" s="923"/>
      <c r="D86" s="923"/>
      <c r="E86" s="923"/>
      <c r="F86" s="924"/>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2" t="str">
        <f t="shared" si="47"/>
        <v/>
      </c>
      <c r="AL86" s="543" t="str">
        <f t="shared" si="40"/>
        <v/>
      </c>
      <c r="AM86" s="544"/>
      <c r="AN86" s="545" t="str">
        <f>IFERROR(VLOOKUP(K86,【参考】数式用!$A$2:$N$57,14,FALSE),"")</f>
        <v/>
      </c>
      <c r="AO86" s="545" t="str">
        <f t="shared" si="48"/>
        <v/>
      </c>
      <c r="AP86" s="546" t="str">
        <f t="shared" si="49"/>
        <v/>
      </c>
      <c r="AQ86" s="546" t="str">
        <f t="shared" si="50"/>
        <v>キャリアパス要件Ⅰ・Ⅱ_</v>
      </c>
      <c r="AR86" s="547" t="str">
        <f t="shared" si="51"/>
        <v>入力済</v>
      </c>
      <c r="AS86" s="545" t="str">
        <f t="shared" si="52"/>
        <v/>
      </c>
      <c r="AT86" s="547" t="str">
        <f t="shared" si="53"/>
        <v>入力済</v>
      </c>
      <c r="AU86" s="547" t="str">
        <f t="shared" si="54"/>
        <v/>
      </c>
      <c r="AV86" s="547" t="str">
        <f t="shared" si="55"/>
        <v/>
      </c>
      <c r="AW86" s="545" t="str">
        <f t="shared" si="56"/>
        <v/>
      </c>
      <c r="AX86" s="545" t="str">
        <f t="shared" si="41"/>
        <v>入力済</v>
      </c>
      <c r="AY86" s="547" t="str">
        <f>IFERROR(VLOOKUP(K86,【参考】数式用!$AR$3:$AS$49, 2, FALSE), "")</f>
        <v/>
      </c>
      <c r="AZ86" s="545" t="str">
        <f t="shared" si="57"/>
        <v/>
      </c>
      <c r="BA86" s="548" t="str">
        <f t="shared" si="58"/>
        <v>入力済</v>
      </c>
      <c r="BB86" s="547" t="str">
        <f>IFERROR(VLOOKUP(K86,【参考】数式用!$AX$3:$AY$56, 2, FALSE), "")</f>
        <v/>
      </c>
      <c r="BC86" s="545" t="str">
        <f t="shared" si="42"/>
        <v/>
      </c>
      <c r="BD86" s="548" t="str">
        <f t="shared" si="37"/>
        <v>入力済</v>
      </c>
      <c r="BE86" s="548" t="str">
        <f t="shared" si="43"/>
        <v/>
      </c>
      <c r="BF86" s="548" t="str">
        <f t="shared" si="44"/>
        <v/>
      </c>
      <c r="BG86" s="548" t="str">
        <f t="shared" si="45"/>
        <v/>
      </c>
      <c r="BH86" s="548" t="str">
        <f t="shared" si="46"/>
        <v/>
      </c>
      <c r="BI86" s="548" t="str">
        <f t="shared" si="59"/>
        <v/>
      </c>
      <c r="BM86" s="634" t="e">
        <f>VLOOKUP(K86,【参考】数式用!$A$2:$O$57,15,FALSE)</f>
        <v>#N/A</v>
      </c>
    </row>
    <row r="87" spans="1:65" ht="109.9" customHeight="1" thickBot="1">
      <c r="A87" s="454">
        <v>76</v>
      </c>
      <c r="B87" s="922" t="str">
        <f>IF(基本情報入力シート!B115="","",基本情報入力シート!B115)</f>
        <v/>
      </c>
      <c r="C87" s="923"/>
      <c r="D87" s="923"/>
      <c r="E87" s="923"/>
      <c r="F87" s="924"/>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2" t="str">
        <f t="shared" si="47"/>
        <v/>
      </c>
      <c r="AL87" s="543" t="str">
        <f t="shared" si="40"/>
        <v/>
      </c>
      <c r="AM87" s="544"/>
      <c r="AN87" s="545" t="str">
        <f>IFERROR(VLOOKUP(K87,【参考】数式用!$A$2:$N$57,14,FALSE),"")</f>
        <v/>
      </c>
      <c r="AO87" s="545" t="str">
        <f t="shared" si="48"/>
        <v/>
      </c>
      <c r="AP87" s="546" t="str">
        <f t="shared" si="49"/>
        <v/>
      </c>
      <c r="AQ87" s="546" t="str">
        <f t="shared" si="50"/>
        <v>キャリアパス要件Ⅰ・Ⅱ_</v>
      </c>
      <c r="AR87" s="547" t="str">
        <f t="shared" si="51"/>
        <v>入力済</v>
      </c>
      <c r="AS87" s="545" t="str">
        <f t="shared" si="52"/>
        <v/>
      </c>
      <c r="AT87" s="547" t="str">
        <f t="shared" si="53"/>
        <v>入力済</v>
      </c>
      <c r="AU87" s="547" t="str">
        <f t="shared" si="54"/>
        <v/>
      </c>
      <c r="AV87" s="547" t="str">
        <f t="shared" si="55"/>
        <v/>
      </c>
      <c r="AW87" s="545" t="str">
        <f t="shared" si="56"/>
        <v/>
      </c>
      <c r="AX87" s="545" t="str">
        <f t="shared" si="41"/>
        <v>入力済</v>
      </c>
      <c r="AY87" s="547" t="str">
        <f>IFERROR(VLOOKUP(K87,【参考】数式用!$AR$3:$AS$49, 2, FALSE), "")</f>
        <v/>
      </c>
      <c r="AZ87" s="545" t="str">
        <f t="shared" si="57"/>
        <v/>
      </c>
      <c r="BA87" s="548" t="str">
        <f t="shared" si="58"/>
        <v>入力済</v>
      </c>
      <c r="BB87" s="547" t="str">
        <f>IFERROR(VLOOKUP(K87,【参考】数式用!$AX$3:$AY$56, 2, FALSE), "")</f>
        <v/>
      </c>
      <c r="BC87" s="545" t="str">
        <f t="shared" si="42"/>
        <v/>
      </c>
      <c r="BD87" s="548" t="str">
        <f t="shared" si="37"/>
        <v>入力済</v>
      </c>
      <c r="BE87" s="548" t="str">
        <f t="shared" si="43"/>
        <v/>
      </c>
      <c r="BF87" s="548" t="str">
        <f t="shared" si="44"/>
        <v/>
      </c>
      <c r="BG87" s="548" t="str">
        <f t="shared" si="45"/>
        <v/>
      </c>
      <c r="BH87" s="548" t="str">
        <f t="shared" si="46"/>
        <v/>
      </c>
      <c r="BI87" s="548" t="str">
        <f t="shared" si="59"/>
        <v/>
      </c>
      <c r="BM87" s="634" t="e">
        <f>VLOOKUP(K87,【参考】数式用!$A$2:$O$57,15,FALSE)</f>
        <v>#N/A</v>
      </c>
    </row>
    <row r="88" spans="1:65" ht="109.9" customHeight="1" thickBot="1">
      <c r="A88" s="454">
        <v>77</v>
      </c>
      <c r="B88" s="922" t="str">
        <f>IF(基本情報入力シート!B116="","",基本情報入力シート!B116)</f>
        <v/>
      </c>
      <c r="C88" s="923"/>
      <c r="D88" s="923"/>
      <c r="E88" s="923"/>
      <c r="F88" s="924"/>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2" t="str">
        <f t="shared" si="47"/>
        <v/>
      </c>
      <c r="AL88" s="543" t="str">
        <f t="shared" si="40"/>
        <v/>
      </c>
      <c r="AM88" s="544"/>
      <c r="AN88" s="545" t="str">
        <f>IFERROR(VLOOKUP(K88,【参考】数式用!$A$2:$N$57,14,FALSE),"")</f>
        <v/>
      </c>
      <c r="AO88" s="545" t="str">
        <f t="shared" si="48"/>
        <v/>
      </c>
      <c r="AP88" s="546" t="str">
        <f t="shared" si="49"/>
        <v/>
      </c>
      <c r="AQ88" s="546" t="str">
        <f t="shared" si="50"/>
        <v>キャリアパス要件Ⅰ・Ⅱ_</v>
      </c>
      <c r="AR88" s="547" t="str">
        <f t="shared" si="51"/>
        <v>入力済</v>
      </c>
      <c r="AS88" s="545" t="str">
        <f t="shared" si="52"/>
        <v/>
      </c>
      <c r="AT88" s="547" t="str">
        <f t="shared" si="53"/>
        <v>入力済</v>
      </c>
      <c r="AU88" s="547" t="str">
        <f t="shared" si="54"/>
        <v/>
      </c>
      <c r="AV88" s="547" t="str">
        <f t="shared" si="55"/>
        <v/>
      </c>
      <c r="AW88" s="545" t="str">
        <f t="shared" si="56"/>
        <v/>
      </c>
      <c r="AX88" s="545" t="str">
        <f t="shared" si="41"/>
        <v>入力済</v>
      </c>
      <c r="AY88" s="547" t="str">
        <f>IFERROR(VLOOKUP(K88,【参考】数式用!$AR$3:$AS$49, 2, FALSE), "")</f>
        <v/>
      </c>
      <c r="AZ88" s="545" t="str">
        <f t="shared" si="57"/>
        <v/>
      </c>
      <c r="BA88" s="548" t="str">
        <f t="shared" si="58"/>
        <v>入力済</v>
      </c>
      <c r="BB88" s="547" t="str">
        <f>IFERROR(VLOOKUP(K88,【参考】数式用!$AX$3:$AY$56, 2, FALSE), "")</f>
        <v/>
      </c>
      <c r="BC88" s="545" t="str">
        <f t="shared" si="42"/>
        <v/>
      </c>
      <c r="BD88" s="548" t="str">
        <f t="shared" si="37"/>
        <v>入力済</v>
      </c>
      <c r="BE88" s="548" t="str">
        <f t="shared" si="43"/>
        <v/>
      </c>
      <c r="BF88" s="548" t="str">
        <f t="shared" si="44"/>
        <v/>
      </c>
      <c r="BG88" s="548" t="str">
        <f t="shared" si="45"/>
        <v/>
      </c>
      <c r="BH88" s="548" t="str">
        <f t="shared" si="46"/>
        <v/>
      </c>
      <c r="BI88" s="548" t="str">
        <f t="shared" si="59"/>
        <v/>
      </c>
      <c r="BM88" s="634" t="e">
        <f>VLOOKUP(K88,【参考】数式用!$A$2:$O$57,15,FALSE)</f>
        <v>#N/A</v>
      </c>
    </row>
    <row r="89" spans="1:65" ht="109.9" customHeight="1" thickBot="1">
      <c r="A89" s="454">
        <v>78</v>
      </c>
      <c r="B89" s="922" t="str">
        <f>IF(基本情報入力シート!B117="","",基本情報入力シート!B117)</f>
        <v/>
      </c>
      <c r="C89" s="923"/>
      <c r="D89" s="923"/>
      <c r="E89" s="923"/>
      <c r="F89" s="924"/>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2" t="str">
        <f t="shared" si="47"/>
        <v/>
      </c>
      <c r="AL89" s="543" t="str">
        <f t="shared" si="40"/>
        <v/>
      </c>
      <c r="AM89" s="544"/>
      <c r="AN89" s="545" t="str">
        <f>IFERROR(VLOOKUP(K89,【参考】数式用!$A$2:$N$57,14,FALSE),"")</f>
        <v/>
      </c>
      <c r="AO89" s="545" t="str">
        <f t="shared" si="48"/>
        <v/>
      </c>
      <c r="AP89" s="546" t="str">
        <f t="shared" si="49"/>
        <v/>
      </c>
      <c r="AQ89" s="546" t="str">
        <f t="shared" si="50"/>
        <v>キャリアパス要件Ⅰ・Ⅱ_</v>
      </c>
      <c r="AR89" s="547" t="str">
        <f t="shared" si="51"/>
        <v>入力済</v>
      </c>
      <c r="AS89" s="545" t="str">
        <f t="shared" si="52"/>
        <v/>
      </c>
      <c r="AT89" s="547" t="str">
        <f t="shared" si="53"/>
        <v>入力済</v>
      </c>
      <c r="AU89" s="547" t="str">
        <f t="shared" si="54"/>
        <v/>
      </c>
      <c r="AV89" s="547" t="str">
        <f t="shared" si="55"/>
        <v/>
      </c>
      <c r="AW89" s="545" t="str">
        <f t="shared" si="56"/>
        <v/>
      </c>
      <c r="AX89" s="545" t="str">
        <f t="shared" si="41"/>
        <v>入力済</v>
      </c>
      <c r="AY89" s="547" t="str">
        <f>IFERROR(VLOOKUP(K89,【参考】数式用!$AR$3:$AS$49, 2, FALSE), "")</f>
        <v/>
      </c>
      <c r="AZ89" s="545" t="str">
        <f t="shared" si="57"/>
        <v/>
      </c>
      <c r="BA89" s="548" t="str">
        <f t="shared" si="58"/>
        <v>入力済</v>
      </c>
      <c r="BB89" s="547" t="str">
        <f>IFERROR(VLOOKUP(K89,【参考】数式用!$AX$3:$AY$56, 2, FALSE), "")</f>
        <v/>
      </c>
      <c r="BC89" s="545" t="str">
        <f t="shared" si="42"/>
        <v/>
      </c>
      <c r="BD89" s="548" t="str">
        <f t="shared" si="37"/>
        <v>入力済</v>
      </c>
      <c r="BE89" s="548" t="str">
        <f t="shared" si="43"/>
        <v/>
      </c>
      <c r="BF89" s="548" t="str">
        <f t="shared" si="44"/>
        <v/>
      </c>
      <c r="BG89" s="548" t="str">
        <f t="shared" si="45"/>
        <v/>
      </c>
      <c r="BH89" s="548" t="str">
        <f t="shared" si="46"/>
        <v/>
      </c>
      <c r="BI89" s="548" t="str">
        <f t="shared" si="59"/>
        <v/>
      </c>
      <c r="BM89" s="634" t="e">
        <f>VLOOKUP(K89,【参考】数式用!$A$2:$O$57,15,FALSE)</f>
        <v>#N/A</v>
      </c>
    </row>
    <row r="90" spans="1:65" ht="109.9" customHeight="1" thickBot="1">
      <c r="A90" s="454">
        <v>79</v>
      </c>
      <c r="B90" s="922" t="str">
        <f>IF(基本情報入力シート!B118="","",基本情報入力シート!B118)</f>
        <v/>
      </c>
      <c r="C90" s="923"/>
      <c r="D90" s="923"/>
      <c r="E90" s="923"/>
      <c r="F90" s="924"/>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2" t="str">
        <f t="shared" si="47"/>
        <v/>
      </c>
      <c r="AL90" s="543" t="str">
        <f t="shared" si="40"/>
        <v/>
      </c>
      <c r="AM90" s="544"/>
      <c r="AN90" s="545" t="str">
        <f>IFERROR(VLOOKUP(K90,【参考】数式用!$A$2:$N$57,14,FALSE),"")</f>
        <v/>
      </c>
      <c r="AO90" s="545" t="str">
        <f t="shared" si="48"/>
        <v/>
      </c>
      <c r="AP90" s="546" t="str">
        <f t="shared" si="49"/>
        <v/>
      </c>
      <c r="AQ90" s="546" t="str">
        <f t="shared" si="50"/>
        <v>キャリアパス要件Ⅰ・Ⅱ_</v>
      </c>
      <c r="AR90" s="547" t="str">
        <f t="shared" si="51"/>
        <v>入力済</v>
      </c>
      <c r="AS90" s="545" t="str">
        <f t="shared" si="52"/>
        <v/>
      </c>
      <c r="AT90" s="547" t="str">
        <f t="shared" si="53"/>
        <v>入力済</v>
      </c>
      <c r="AU90" s="547" t="str">
        <f t="shared" si="54"/>
        <v/>
      </c>
      <c r="AV90" s="547" t="str">
        <f t="shared" si="55"/>
        <v/>
      </c>
      <c r="AW90" s="545" t="str">
        <f t="shared" si="56"/>
        <v/>
      </c>
      <c r="AX90" s="545" t="str">
        <f t="shared" si="41"/>
        <v>入力済</v>
      </c>
      <c r="AY90" s="547" t="str">
        <f>IFERROR(VLOOKUP(K90,【参考】数式用!$AR$3:$AS$49, 2, FALSE), "")</f>
        <v/>
      </c>
      <c r="AZ90" s="545" t="str">
        <f t="shared" si="57"/>
        <v/>
      </c>
      <c r="BA90" s="548" t="str">
        <f t="shared" si="58"/>
        <v>入力済</v>
      </c>
      <c r="BB90" s="547" t="str">
        <f>IFERROR(VLOOKUP(K90,【参考】数式用!$AX$3:$AY$56, 2, FALSE), "")</f>
        <v/>
      </c>
      <c r="BC90" s="545" t="str">
        <f t="shared" si="42"/>
        <v/>
      </c>
      <c r="BD90" s="548" t="str">
        <f t="shared" si="37"/>
        <v>入力済</v>
      </c>
      <c r="BE90" s="548" t="str">
        <f t="shared" si="43"/>
        <v/>
      </c>
      <c r="BF90" s="548" t="str">
        <f t="shared" si="44"/>
        <v/>
      </c>
      <c r="BG90" s="548" t="str">
        <f t="shared" si="45"/>
        <v/>
      </c>
      <c r="BH90" s="548" t="str">
        <f t="shared" si="46"/>
        <v/>
      </c>
      <c r="BI90" s="548" t="str">
        <f t="shared" si="59"/>
        <v/>
      </c>
      <c r="BM90" s="634" t="e">
        <f>VLOOKUP(K90,【参考】数式用!$A$2:$O$57,15,FALSE)</f>
        <v>#N/A</v>
      </c>
    </row>
    <row r="91" spans="1:65" ht="109.9" customHeight="1" thickBot="1">
      <c r="A91" s="454">
        <v>80</v>
      </c>
      <c r="B91" s="922" t="str">
        <f>IF(基本情報入力シート!B119="","",基本情報入力シート!B119)</f>
        <v/>
      </c>
      <c r="C91" s="923"/>
      <c r="D91" s="923"/>
      <c r="E91" s="923"/>
      <c r="F91" s="924"/>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2" t="str">
        <f t="shared" si="47"/>
        <v/>
      </c>
      <c r="AL91" s="543" t="str">
        <f t="shared" si="40"/>
        <v/>
      </c>
      <c r="AM91" s="544"/>
      <c r="AN91" s="545" t="str">
        <f>IFERROR(VLOOKUP(K91,【参考】数式用!$A$2:$N$57,14,FALSE),"")</f>
        <v/>
      </c>
      <c r="AO91" s="545" t="str">
        <f t="shared" si="48"/>
        <v/>
      </c>
      <c r="AP91" s="546" t="str">
        <f t="shared" si="49"/>
        <v/>
      </c>
      <c r="AQ91" s="546" t="str">
        <f t="shared" si="50"/>
        <v>キャリアパス要件Ⅰ・Ⅱ_</v>
      </c>
      <c r="AR91" s="547" t="str">
        <f t="shared" si="51"/>
        <v>入力済</v>
      </c>
      <c r="AS91" s="545" t="str">
        <f t="shared" si="52"/>
        <v/>
      </c>
      <c r="AT91" s="547" t="str">
        <f t="shared" si="53"/>
        <v>入力済</v>
      </c>
      <c r="AU91" s="547" t="str">
        <f t="shared" si="54"/>
        <v/>
      </c>
      <c r="AV91" s="547" t="str">
        <f t="shared" si="55"/>
        <v/>
      </c>
      <c r="AW91" s="545" t="str">
        <f t="shared" si="56"/>
        <v/>
      </c>
      <c r="AX91" s="545" t="str">
        <f t="shared" si="41"/>
        <v>入力済</v>
      </c>
      <c r="AY91" s="547" t="str">
        <f>IFERROR(VLOOKUP(K91,【参考】数式用!$AR$3:$AS$49, 2, FALSE), "")</f>
        <v/>
      </c>
      <c r="AZ91" s="545" t="str">
        <f t="shared" si="57"/>
        <v/>
      </c>
      <c r="BA91" s="548" t="str">
        <f t="shared" si="58"/>
        <v>入力済</v>
      </c>
      <c r="BB91" s="547" t="str">
        <f>IFERROR(VLOOKUP(K91,【参考】数式用!$AX$3:$AY$56, 2, FALSE), "")</f>
        <v/>
      </c>
      <c r="BC91" s="545" t="str">
        <f t="shared" si="42"/>
        <v/>
      </c>
      <c r="BD91" s="548" t="str">
        <f t="shared" si="37"/>
        <v>入力済</v>
      </c>
      <c r="BE91" s="548" t="str">
        <f t="shared" si="43"/>
        <v/>
      </c>
      <c r="BF91" s="548" t="str">
        <f t="shared" si="44"/>
        <v/>
      </c>
      <c r="BG91" s="548" t="str">
        <f t="shared" si="45"/>
        <v/>
      </c>
      <c r="BH91" s="548" t="str">
        <f t="shared" si="46"/>
        <v/>
      </c>
      <c r="BI91" s="548" t="str">
        <f t="shared" si="59"/>
        <v/>
      </c>
      <c r="BM91" s="634" t="e">
        <f>VLOOKUP(K91,【参考】数式用!$A$2:$O$57,15,FALSE)</f>
        <v>#N/A</v>
      </c>
    </row>
    <row r="92" spans="1:65" ht="109.9" customHeight="1" thickBot="1">
      <c r="A92" s="454">
        <v>81</v>
      </c>
      <c r="B92" s="922" t="str">
        <f>IF(基本情報入力シート!B120="","",基本情報入力シート!B120)</f>
        <v/>
      </c>
      <c r="C92" s="923"/>
      <c r="D92" s="923"/>
      <c r="E92" s="923"/>
      <c r="F92" s="924"/>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2" t="str">
        <f t="shared" si="47"/>
        <v/>
      </c>
      <c r="AL92" s="543" t="str">
        <f t="shared" si="40"/>
        <v/>
      </c>
      <c r="AM92" s="544"/>
      <c r="AN92" s="545" t="str">
        <f>IFERROR(VLOOKUP(K92,【参考】数式用!$A$2:$N$57,14,FALSE),"")</f>
        <v/>
      </c>
      <c r="AO92" s="545" t="str">
        <f t="shared" si="48"/>
        <v/>
      </c>
      <c r="AP92" s="546" t="str">
        <f t="shared" si="49"/>
        <v/>
      </c>
      <c r="AQ92" s="546" t="str">
        <f t="shared" si="50"/>
        <v>キャリアパス要件Ⅰ・Ⅱ_</v>
      </c>
      <c r="AR92" s="547" t="str">
        <f t="shared" si="51"/>
        <v>入力済</v>
      </c>
      <c r="AS92" s="545" t="str">
        <f t="shared" si="52"/>
        <v/>
      </c>
      <c r="AT92" s="547" t="str">
        <f t="shared" si="53"/>
        <v>入力済</v>
      </c>
      <c r="AU92" s="547" t="str">
        <f t="shared" si="54"/>
        <v/>
      </c>
      <c r="AV92" s="547" t="str">
        <f t="shared" si="55"/>
        <v/>
      </c>
      <c r="AW92" s="545" t="str">
        <f t="shared" si="56"/>
        <v/>
      </c>
      <c r="AX92" s="545" t="str">
        <f t="shared" si="41"/>
        <v>入力済</v>
      </c>
      <c r="AY92" s="547" t="str">
        <f>IFERROR(VLOOKUP(K92,【参考】数式用!$AR$3:$AS$49, 2, FALSE), "")</f>
        <v/>
      </c>
      <c r="AZ92" s="545" t="str">
        <f t="shared" si="57"/>
        <v/>
      </c>
      <c r="BA92" s="548" t="str">
        <f t="shared" si="58"/>
        <v>入力済</v>
      </c>
      <c r="BB92" s="547" t="str">
        <f>IFERROR(VLOOKUP(K92,【参考】数式用!$AX$3:$AY$56, 2, FALSE), "")</f>
        <v/>
      </c>
      <c r="BC92" s="545" t="str">
        <f t="shared" si="42"/>
        <v/>
      </c>
      <c r="BD92" s="548" t="str">
        <f t="shared" si="37"/>
        <v>入力済</v>
      </c>
      <c r="BE92" s="548" t="str">
        <f t="shared" si="43"/>
        <v/>
      </c>
      <c r="BF92" s="548" t="str">
        <f t="shared" si="44"/>
        <v/>
      </c>
      <c r="BG92" s="548" t="str">
        <f t="shared" si="45"/>
        <v/>
      </c>
      <c r="BH92" s="548" t="str">
        <f t="shared" si="46"/>
        <v/>
      </c>
      <c r="BI92" s="548" t="str">
        <f t="shared" si="59"/>
        <v/>
      </c>
      <c r="BM92" s="634" t="e">
        <f>VLOOKUP(K92,【参考】数式用!$A$2:$O$57,15,FALSE)</f>
        <v>#N/A</v>
      </c>
    </row>
    <row r="93" spans="1:65" ht="109.9" customHeight="1" thickBot="1">
      <c r="A93" s="454">
        <v>82</v>
      </c>
      <c r="B93" s="922" t="str">
        <f>IF(基本情報入力シート!B121="","",基本情報入力シート!B121)</f>
        <v/>
      </c>
      <c r="C93" s="923"/>
      <c r="D93" s="923"/>
      <c r="E93" s="923"/>
      <c r="F93" s="924"/>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2" t="str">
        <f t="shared" si="47"/>
        <v/>
      </c>
      <c r="AL93" s="543" t="str">
        <f t="shared" si="40"/>
        <v/>
      </c>
      <c r="AM93" s="544"/>
      <c r="AN93" s="545" t="str">
        <f>IFERROR(VLOOKUP(K93,【参考】数式用!$A$2:$N$57,14,FALSE),"")</f>
        <v/>
      </c>
      <c r="AO93" s="545" t="str">
        <f t="shared" si="48"/>
        <v/>
      </c>
      <c r="AP93" s="546" t="str">
        <f t="shared" si="49"/>
        <v/>
      </c>
      <c r="AQ93" s="546" t="str">
        <f t="shared" si="50"/>
        <v>キャリアパス要件Ⅰ・Ⅱ_</v>
      </c>
      <c r="AR93" s="547" t="str">
        <f t="shared" si="51"/>
        <v>入力済</v>
      </c>
      <c r="AS93" s="545" t="str">
        <f t="shared" si="52"/>
        <v/>
      </c>
      <c r="AT93" s="547" t="str">
        <f t="shared" si="53"/>
        <v>入力済</v>
      </c>
      <c r="AU93" s="547" t="str">
        <f t="shared" si="54"/>
        <v/>
      </c>
      <c r="AV93" s="547" t="str">
        <f t="shared" si="55"/>
        <v/>
      </c>
      <c r="AW93" s="545" t="str">
        <f t="shared" si="56"/>
        <v/>
      </c>
      <c r="AX93" s="545" t="str">
        <f t="shared" si="41"/>
        <v>入力済</v>
      </c>
      <c r="AY93" s="547" t="str">
        <f>IFERROR(VLOOKUP(K93,【参考】数式用!$AR$3:$AS$49, 2, FALSE), "")</f>
        <v/>
      </c>
      <c r="AZ93" s="545" t="str">
        <f t="shared" si="57"/>
        <v/>
      </c>
      <c r="BA93" s="548" t="str">
        <f t="shared" si="58"/>
        <v>入力済</v>
      </c>
      <c r="BB93" s="547" t="str">
        <f>IFERROR(VLOOKUP(K93,【参考】数式用!$AX$3:$AY$56, 2, FALSE), "")</f>
        <v/>
      </c>
      <c r="BC93" s="545" t="str">
        <f t="shared" si="42"/>
        <v/>
      </c>
      <c r="BD93" s="548" t="str">
        <f t="shared" si="37"/>
        <v>入力済</v>
      </c>
      <c r="BE93" s="548" t="str">
        <f t="shared" si="43"/>
        <v/>
      </c>
      <c r="BF93" s="548" t="str">
        <f t="shared" si="44"/>
        <v/>
      </c>
      <c r="BG93" s="548" t="str">
        <f t="shared" si="45"/>
        <v/>
      </c>
      <c r="BH93" s="548" t="str">
        <f t="shared" si="46"/>
        <v/>
      </c>
      <c r="BI93" s="548" t="str">
        <f t="shared" si="59"/>
        <v/>
      </c>
      <c r="BM93" s="634" t="e">
        <f>VLOOKUP(K93,【参考】数式用!$A$2:$O$57,15,FALSE)</f>
        <v>#N/A</v>
      </c>
    </row>
    <row r="94" spans="1:65" ht="109.9" customHeight="1" thickBot="1">
      <c r="A94" s="454">
        <v>83</v>
      </c>
      <c r="B94" s="922" t="str">
        <f>IF(基本情報入力シート!B122="","",基本情報入力シート!B122)</f>
        <v/>
      </c>
      <c r="C94" s="923"/>
      <c r="D94" s="923"/>
      <c r="E94" s="923"/>
      <c r="F94" s="924"/>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2" t="str">
        <f t="shared" si="47"/>
        <v/>
      </c>
      <c r="AL94" s="543" t="str">
        <f t="shared" si="40"/>
        <v/>
      </c>
      <c r="AM94" s="544"/>
      <c r="AN94" s="545" t="str">
        <f>IFERROR(VLOOKUP(K94,【参考】数式用!$A$2:$N$57,14,FALSE),"")</f>
        <v/>
      </c>
      <c r="AO94" s="545" t="str">
        <f t="shared" si="48"/>
        <v/>
      </c>
      <c r="AP94" s="546" t="str">
        <f t="shared" si="49"/>
        <v/>
      </c>
      <c r="AQ94" s="546" t="str">
        <f t="shared" si="50"/>
        <v>キャリアパス要件Ⅰ・Ⅱ_</v>
      </c>
      <c r="AR94" s="547" t="str">
        <f t="shared" si="51"/>
        <v>入力済</v>
      </c>
      <c r="AS94" s="545" t="str">
        <f t="shared" si="52"/>
        <v/>
      </c>
      <c r="AT94" s="547" t="str">
        <f t="shared" si="53"/>
        <v>入力済</v>
      </c>
      <c r="AU94" s="547" t="str">
        <f t="shared" si="54"/>
        <v/>
      </c>
      <c r="AV94" s="547" t="str">
        <f t="shared" si="55"/>
        <v/>
      </c>
      <c r="AW94" s="545" t="str">
        <f t="shared" si="56"/>
        <v/>
      </c>
      <c r="AX94" s="545" t="str">
        <f t="shared" si="41"/>
        <v>入力済</v>
      </c>
      <c r="AY94" s="547" t="str">
        <f>IFERROR(VLOOKUP(K94,【参考】数式用!$AR$3:$AS$49, 2, FALSE), "")</f>
        <v/>
      </c>
      <c r="AZ94" s="545" t="str">
        <f t="shared" si="57"/>
        <v/>
      </c>
      <c r="BA94" s="548" t="str">
        <f t="shared" si="58"/>
        <v>入力済</v>
      </c>
      <c r="BB94" s="547" t="str">
        <f>IFERROR(VLOOKUP(K94,【参考】数式用!$AX$3:$AY$56, 2, FALSE), "")</f>
        <v/>
      </c>
      <c r="BC94" s="545" t="str">
        <f t="shared" si="42"/>
        <v/>
      </c>
      <c r="BD94" s="548" t="str">
        <f t="shared" si="37"/>
        <v>入力済</v>
      </c>
      <c r="BE94" s="548" t="str">
        <f t="shared" si="43"/>
        <v/>
      </c>
      <c r="BF94" s="548" t="str">
        <f t="shared" si="44"/>
        <v/>
      </c>
      <c r="BG94" s="548" t="str">
        <f t="shared" si="45"/>
        <v/>
      </c>
      <c r="BH94" s="548" t="str">
        <f t="shared" si="46"/>
        <v/>
      </c>
      <c r="BI94" s="548" t="str">
        <f t="shared" si="59"/>
        <v/>
      </c>
      <c r="BM94" s="634" t="e">
        <f>VLOOKUP(K94,【参考】数式用!$A$2:$O$57,15,FALSE)</f>
        <v>#N/A</v>
      </c>
    </row>
    <row r="95" spans="1:65" ht="109.9" customHeight="1" thickBot="1">
      <c r="A95" s="454">
        <v>84</v>
      </c>
      <c r="B95" s="922" t="str">
        <f>IF(基本情報入力シート!B123="","",基本情報入力シート!B123)</f>
        <v/>
      </c>
      <c r="C95" s="923"/>
      <c r="D95" s="923"/>
      <c r="E95" s="923"/>
      <c r="F95" s="924"/>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2" t="str">
        <f t="shared" si="47"/>
        <v/>
      </c>
      <c r="AL95" s="543" t="str">
        <f t="shared" si="40"/>
        <v/>
      </c>
      <c r="AM95" s="544"/>
      <c r="AN95" s="545" t="str">
        <f>IFERROR(VLOOKUP(K95,【参考】数式用!$A$2:$N$57,14,FALSE),"")</f>
        <v/>
      </c>
      <c r="AO95" s="545" t="str">
        <f t="shared" si="48"/>
        <v/>
      </c>
      <c r="AP95" s="546" t="str">
        <f t="shared" si="49"/>
        <v/>
      </c>
      <c r="AQ95" s="546" t="str">
        <f t="shared" si="50"/>
        <v>キャリアパス要件Ⅰ・Ⅱ_</v>
      </c>
      <c r="AR95" s="547" t="str">
        <f t="shared" si="51"/>
        <v>入力済</v>
      </c>
      <c r="AS95" s="545" t="str">
        <f t="shared" si="52"/>
        <v/>
      </c>
      <c r="AT95" s="547" t="str">
        <f t="shared" si="53"/>
        <v>入力済</v>
      </c>
      <c r="AU95" s="547" t="str">
        <f t="shared" si="54"/>
        <v/>
      </c>
      <c r="AV95" s="547" t="str">
        <f t="shared" si="55"/>
        <v/>
      </c>
      <c r="AW95" s="545" t="str">
        <f t="shared" si="56"/>
        <v/>
      </c>
      <c r="AX95" s="545" t="str">
        <f t="shared" si="41"/>
        <v>入力済</v>
      </c>
      <c r="AY95" s="547" t="str">
        <f>IFERROR(VLOOKUP(K95,【参考】数式用!$AR$3:$AS$49, 2, FALSE), "")</f>
        <v/>
      </c>
      <c r="AZ95" s="545" t="str">
        <f t="shared" si="57"/>
        <v/>
      </c>
      <c r="BA95" s="548" t="str">
        <f t="shared" si="58"/>
        <v>入力済</v>
      </c>
      <c r="BB95" s="547" t="str">
        <f>IFERROR(VLOOKUP(K95,【参考】数式用!$AX$3:$AY$56, 2, FALSE), "")</f>
        <v/>
      </c>
      <c r="BC95" s="545" t="str">
        <f t="shared" si="42"/>
        <v/>
      </c>
      <c r="BD95" s="548" t="str">
        <f t="shared" si="37"/>
        <v>入力済</v>
      </c>
      <c r="BE95" s="548" t="str">
        <f t="shared" si="43"/>
        <v/>
      </c>
      <c r="BF95" s="548" t="str">
        <f t="shared" si="44"/>
        <v/>
      </c>
      <c r="BG95" s="548" t="str">
        <f t="shared" si="45"/>
        <v/>
      </c>
      <c r="BH95" s="548" t="str">
        <f t="shared" si="46"/>
        <v/>
      </c>
      <c r="BI95" s="548" t="str">
        <f t="shared" si="59"/>
        <v/>
      </c>
      <c r="BM95" s="634" t="e">
        <f>VLOOKUP(K95,【参考】数式用!$A$2:$O$57,15,FALSE)</f>
        <v>#N/A</v>
      </c>
    </row>
    <row r="96" spans="1:65" ht="109.9" customHeight="1" thickBot="1">
      <c r="A96" s="454">
        <v>85</v>
      </c>
      <c r="B96" s="922" t="str">
        <f>IF(基本情報入力シート!B124="","",基本情報入力シート!B124)</f>
        <v/>
      </c>
      <c r="C96" s="923"/>
      <c r="D96" s="923"/>
      <c r="E96" s="923"/>
      <c r="F96" s="924"/>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2" t="str">
        <f t="shared" si="47"/>
        <v/>
      </c>
      <c r="AL96" s="543" t="str">
        <f t="shared" si="40"/>
        <v/>
      </c>
      <c r="AM96" s="544"/>
      <c r="AN96" s="545" t="str">
        <f>IFERROR(VLOOKUP(K96,【参考】数式用!$A$2:$N$57,14,FALSE),"")</f>
        <v/>
      </c>
      <c r="AO96" s="545" t="str">
        <f t="shared" si="48"/>
        <v/>
      </c>
      <c r="AP96" s="546" t="str">
        <f t="shared" si="49"/>
        <v/>
      </c>
      <c r="AQ96" s="546" t="str">
        <f t="shared" si="50"/>
        <v>キャリアパス要件Ⅰ・Ⅱ_</v>
      </c>
      <c r="AR96" s="547" t="str">
        <f t="shared" si="51"/>
        <v>入力済</v>
      </c>
      <c r="AS96" s="545" t="str">
        <f t="shared" si="52"/>
        <v/>
      </c>
      <c r="AT96" s="547" t="str">
        <f t="shared" si="53"/>
        <v>入力済</v>
      </c>
      <c r="AU96" s="547" t="str">
        <f t="shared" si="54"/>
        <v/>
      </c>
      <c r="AV96" s="547" t="str">
        <f t="shared" si="55"/>
        <v/>
      </c>
      <c r="AW96" s="545" t="str">
        <f t="shared" si="56"/>
        <v/>
      </c>
      <c r="AX96" s="545" t="str">
        <f t="shared" si="41"/>
        <v>入力済</v>
      </c>
      <c r="AY96" s="547" t="str">
        <f>IFERROR(VLOOKUP(K96,【参考】数式用!$AR$3:$AS$49, 2, FALSE), "")</f>
        <v/>
      </c>
      <c r="AZ96" s="545" t="str">
        <f t="shared" si="57"/>
        <v/>
      </c>
      <c r="BA96" s="548" t="str">
        <f t="shared" si="58"/>
        <v>入力済</v>
      </c>
      <c r="BB96" s="547" t="str">
        <f>IFERROR(VLOOKUP(K96,【参考】数式用!$AX$3:$AY$56, 2, FALSE), "")</f>
        <v/>
      </c>
      <c r="BC96" s="545" t="str">
        <f t="shared" si="42"/>
        <v/>
      </c>
      <c r="BD96" s="548" t="str">
        <f t="shared" si="37"/>
        <v>入力済</v>
      </c>
      <c r="BE96" s="548" t="str">
        <f t="shared" si="43"/>
        <v/>
      </c>
      <c r="BF96" s="548" t="str">
        <f t="shared" si="44"/>
        <v/>
      </c>
      <c r="BG96" s="548" t="str">
        <f t="shared" si="45"/>
        <v/>
      </c>
      <c r="BH96" s="548" t="str">
        <f t="shared" si="46"/>
        <v/>
      </c>
      <c r="BI96" s="548" t="str">
        <f t="shared" si="59"/>
        <v/>
      </c>
      <c r="BM96" s="634" t="e">
        <f>VLOOKUP(K96,【参考】数式用!$A$2:$O$57,15,FALSE)</f>
        <v>#N/A</v>
      </c>
    </row>
    <row r="97" spans="1:65" ht="109.9" customHeight="1" thickBot="1">
      <c r="A97" s="454">
        <v>86</v>
      </c>
      <c r="B97" s="922" t="str">
        <f>IF(基本情報入力シート!B125="","",基本情報入力シート!B125)</f>
        <v/>
      </c>
      <c r="C97" s="923"/>
      <c r="D97" s="923"/>
      <c r="E97" s="923"/>
      <c r="F97" s="924"/>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2" t="str">
        <f t="shared" si="47"/>
        <v/>
      </c>
      <c r="AL97" s="543" t="str">
        <f t="shared" si="40"/>
        <v/>
      </c>
      <c r="AM97" s="544"/>
      <c r="AN97" s="545" t="str">
        <f>IFERROR(VLOOKUP(K97,【参考】数式用!$A$2:$N$57,14,FALSE),"")</f>
        <v/>
      </c>
      <c r="AO97" s="545" t="str">
        <f t="shared" si="48"/>
        <v/>
      </c>
      <c r="AP97" s="546" t="str">
        <f t="shared" si="49"/>
        <v/>
      </c>
      <c r="AQ97" s="546" t="str">
        <f t="shared" si="50"/>
        <v>キャリアパス要件Ⅰ・Ⅱ_</v>
      </c>
      <c r="AR97" s="547" t="str">
        <f t="shared" si="51"/>
        <v>入力済</v>
      </c>
      <c r="AS97" s="545" t="str">
        <f t="shared" si="52"/>
        <v/>
      </c>
      <c r="AT97" s="547" t="str">
        <f t="shared" si="53"/>
        <v>入力済</v>
      </c>
      <c r="AU97" s="547" t="str">
        <f t="shared" si="54"/>
        <v/>
      </c>
      <c r="AV97" s="547" t="str">
        <f t="shared" si="55"/>
        <v/>
      </c>
      <c r="AW97" s="545" t="str">
        <f t="shared" si="56"/>
        <v/>
      </c>
      <c r="AX97" s="545" t="str">
        <f t="shared" si="41"/>
        <v>入力済</v>
      </c>
      <c r="AY97" s="547" t="str">
        <f>IFERROR(VLOOKUP(K97,【参考】数式用!$AR$3:$AS$49, 2, FALSE), "")</f>
        <v/>
      </c>
      <c r="AZ97" s="545" t="str">
        <f t="shared" si="57"/>
        <v/>
      </c>
      <c r="BA97" s="548" t="str">
        <f t="shared" si="58"/>
        <v>入力済</v>
      </c>
      <c r="BB97" s="547" t="str">
        <f>IFERROR(VLOOKUP(K97,【参考】数式用!$AX$3:$AY$56, 2, FALSE), "")</f>
        <v/>
      </c>
      <c r="BC97" s="545" t="str">
        <f t="shared" si="42"/>
        <v/>
      </c>
      <c r="BD97" s="548" t="str">
        <f t="shared" si="37"/>
        <v>入力済</v>
      </c>
      <c r="BE97" s="548" t="str">
        <f t="shared" si="43"/>
        <v/>
      </c>
      <c r="BF97" s="548" t="str">
        <f t="shared" si="44"/>
        <v/>
      </c>
      <c r="BG97" s="548" t="str">
        <f t="shared" si="45"/>
        <v/>
      </c>
      <c r="BH97" s="548" t="str">
        <f t="shared" si="46"/>
        <v/>
      </c>
      <c r="BI97" s="548" t="str">
        <f t="shared" si="59"/>
        <v/>
      </c>
      <c r="BM97" s="634" t="e">
        <f>VLOOKUP(K97,【参考】数式用!$A$2:$O$57,15,FALSE)</f>
        <v>#N/A</v>
      </c>
    </row>
    <row r="98" spans="1:65" ht="109.9" customHeight="1" thickBot="1">
      <c r="A98" s="454">
        <v>87</v>
      </c>
      <c r="B98" s="922" t="str">
        <f>IF(基本情報入力シート!B126="","",基本情報入力シート!B126)</f>
        <v/>
      </c>
      <c r="C98" s="923"/>
      <c r="D98" s="923"/>
      <c r="E98" s="923"/>
      <c r="F98" s="924"/>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2" t="str">
        <f t="shared" si="47"/>
        <v/>
      </c>
      <c r="AL98" s="543" t="str">
        <f t="shared" si="40"/>
        <v/>
      </c>
      <c r="AM98" s="544"/>
      <c r="AN98" s="545" t="str">
        <f>IFERROR(VLOOKUP(K98,【参考】数式用!$A$2:$N$57,14,FALSE),"")</f>
        <v/>
      </c>
      <c r="AO98" s="545" t="str">
        <f t="shared" si="48"/>
        <v/>
      </c>
      <c r="AP98" s="546" t="str">
        <f t="shared" si="49"/>
        <v/>
      </c>
      <c r="AQ98" s="546" t="str">
        <f t="shared" si="50"/>
        <v>キャリアパス要件Ⅰ・Ⅱ_</v>
      </c>
      <c r="AR98" s="547" t="str">
        <f t="shared" si="51"/>
        <v>入力済</v>
      </c>
      <c r="AS98" s="545" t="str">
        <f t="shared" si="52"/>
        <v/>
      </c>
      <c r="AT98" s="547" t="str">
        <f t="shared" si="53"/>
        <v>入力済</v>
      </c>
      <c r="AU98" s="547" t="str">
        <f t="shared" si="54"/>
        <v/>
      </c>
      <c r="AV98" s="547" t="str">
        <f t="shared" si="55"/>
        <v/>
      </c>
      <c r="AW98" s="545" t="str">
        <f t="shared" si="56"/>
        <v/>
      </c>
      <c r="AX98" s="545" t="str">
        <f t="shared" si="41"/>
        <v>入力済</v>
      </c>
      <c r="AY98" s="547" t="str">
        <f>IFERROR(VLOOKUP(K98,【参考】数式用!$AR$3:$AS$49, 2, FALSE), "")</f>
        <v/>
      </c>
      <c r="AZ98" s="545" t="str">
        <f t="shared" si="57"/>
        <v/>
      </c>
      <c r="BA98" s="548" t="str">
        <f t="shared" si="58"/>
        <v>入力済</v>
      </c>
      <c r="BB98" s="547" t="str">
        <f>IFERROR(VLOOKUP(K98,【参考】数式用!$AX$3:$AY$56, 2, FALSE), "")</f>
        <v/>
      </c>
      <c r="BC98" s="545" t="str">
        <f t="shared" si="42"/>
        <v/>
      </c>
      <c r="BD98" s="548" t="str">
        <f t="shared" si="37"/>
        <v>入力済</v>
      </c>
      <c r="BE98" s="548" t="str">
        <f t="shared" si="43"/>
        <v/>
      </c>
      <c r="BF98" s="548" t="str">
        <f t="shared" si="44"/>
        <v/>
      </c>
      <c r="BG98" s="548" t="str">
        <f t="shared" si="45"/>
        <v/>
      </c>
      <c r="BH98" s="548" t="str">
        <f t="shared" si="46"/>
        <v/>
      </c>
      <c r="BI98" s="548" t="str">
        <f t="shared" si="59"/>
        <v/>
      </c>
      <c r="BM98" s="634" t="e">
        <f>VLOOKUP(K98,【参考】数式用!$A$2:$O$57,15,FALSE)</f>
        <v>#N/A</v>
      </c>
    </row>
    <row r="99" spans="1:65" ht="109.9" customHeight="1" thickBot="1">
      <c r="A99" s="454">
        <v>88</v>
      </c>
      <c r="B99" s="922" t="str">
        <f>IF(基本情報入力シート!B127="","",基本情報入力シート!B127)</f>
        <v/>
      </c>
      <c r="C99" s="923"/>
      <c r="D99" s="923"/>
      <c r="E99" s="923"/>
      <c r="F99" s="924"/>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2" t="str">
        <f t="shared" si="47"/>
        <v/>
      </c>
      <c r="AL99" s="543" t="str">
        <f t="shared" si="40"/>
        <v/>
      </c>
      <c r="AM99" s="544"/>
      <c r="AN99" s="545" t="str">
        <f>IFERROR(VLOOKUP(K99,【参考】数式用!$A$2:$N$57,14,FALSE),"")</f>
        <v/>
      </c>
      <c r="AO99" s="545" t="str">
        <f t="shared" si="48"/>
        <v/>
      </c>
      <c r="AP99" s="546" t="str">
        <f t="shared" si="49"/>
        <v/>
      </c>
      <c r="AQ99" s="546" t="str">
        <f t="shared" si="50"/>
        <v>キャリアパス要件Ⅰ・Ⅱ_</v>
      </c>
      <c r="AR99" s="547" t="str">
        <f t="shared" si="51"/>
        <v>入力済</v>
      </c>
      <c r="AS99" s="545" t="str">
        <f t="shared" si="52"/>
        <v/>
      </c>
      <c r="AT99" s="547" t="str">
        <f t="shared" si="53"/>
        <v>入力済</v>
      </c>
      <c r="AU99" s="547" t="str">
        <f t="shared" si="54"/>
        <v/>
      </c>
      <c r="AV99" s="547" t="str">
        <f t="shared" si="55"/>
        <v/>
      </c>
      <c r="AW99" s="545" t="str">
        <f t="shared" si="56"/>
        <v/>
      </c>
      <c r="AX99" s="545" t="str">
        <f t="shared" si="41"/>
        <v>入力済</v>
      </c>
      <c r="AY99" s="547" t="str">
        <f>IFERROR(VLOOKUP(K99,【参考】数式用!$AR$3:$AS$49, 2, FALSE), "")</f>
        <v/>
      </c>
      <c r="AZ99" s="545" t="str">
        <f t="shared" si="57"/>
        <v/>
      </c>
      <c r="BA99" s="548" t="str">
        <f t="shared" si="58"/>
        <v>入力済</v>
      </c>
      <c r="BB99" s="547" t="str">
        <f>IFERROR(VLOOKUP(K99,【参考】数式用!$AX$3:$AY$56, 2, FALSE), "")</f>
        <v/>
      </c>
      <c r="BC99" s="545" t="str">
        <f t="shared" si="42"/>
        <v/>
      </c>
      <c r="BD99" s="548" t="str">
        <f t="shared" si="37"/>
        <v>入力済</v>
      </c>
      <c r="BE99" s="548" t="str">
        <f t="shared" si="43"/>
        <v/>
      </c>
      <c r="BF99" s="548" t="str">
        <f t="shared" si="44"/>
        <v/>
      </c>
      <c r="BG99" s="548" t="str">
        <f t="shared" si="45"/>
        <v/>
      </c>
      <c r="BH99" s="548" t="str">
        <f t="shared" si="46"/>
        <v/>
      </c>
      <c r="BI99" s="548" t="str">
        <f t="shared" si="59"/>
        <v/>
      </c>
      <c r="BM99" s="634" t="e">
        <f>VLOOKUP(K99,【参考】数式用!$A$2:$O$57,15,FALSE)</f>
        <v>#N/A</v>
      </c>
    </row>
    <row r="100" spans="1:65" ht="109.9" customHeight="1" thickBot="1">
      <c r="A100" s="454">
        <v>89</v>
      </c>
      <c r="B100" s="922" t="str">
        <f>IF(基本情報入力シート!B128="","",基本情報入力シート!B128)</f>
        <v/>
      </c>
      <c r="C100" s="923"/>
      <c r="D100" s="923"/>
      <c r="E100" s="923"/>
      <c r="F100" s="924"/>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2" t="str">
        <f t="shared" si="47"/>
        <v/>
      </c>
      <c r="AL100" s="543" t="str">
        <f t="shared" si="40"/>
        <v/>
      </c>
      <c r="AM100" s="544"/>
      <c r="AN100" s="545" t="str">
        <f>IFERROR(VLOOKUP(K100,【参考】数式用!$A$2:$N$57,14,FALSE),"")</f>
        <v/>
      </c>
      <c r="AO100" s="545" t="str">
        <f t="shared" si="48"/>
        <v/>
      </c>
      <c r="AP100" s="546" t="str">
        <f t="shared" si="49"/>
        <v/>
      </c>
      <c r="AQ100" s="546" t="str">
        <f t="shared" si="50"/>
        <v>キャリアパス要件Ⅰ・Ⅱ_</v>
      </c>
      <c r="AR100" s="547" t="str">
        <f t="shared" si="51"/>
        <v>入力済</v>
      </c>
      <c r="AS100" s="545" t="str">
        <f t="shared" si="52"/>
        <v/>
      </c>
      <c r="AT100" s="547" t="str">
        <f t="shared" si="53"/>
        <v>入力済</v>
      </c>
      <c r="AU100" s="547" t="str">
        <f t="shared" si="54"/>
        <v/>
      </c>
      <c r="AV100" s="547" t="str">
        <f t="shared" si="55"/>
        <v/>
      </c>
      <c r="AW100" s="545" t="str">
        <f t="shared" si="56"/>
        <v/>
      </c>
      <c r="AX100" s="545" t="str">
        <f t="shared" si="41"/>
        <v>入力済</v>
      </c>
      <c r="AY100" s="547" t="str">
        <f>IFERROR(VLOOKUP(K100,【参考】数式用!$AR$3:$AS$49, 2, FALSE), "")</f>
        <v/>
      </c>
      <c r="AZ100" s="545" t="str">
        <f t="shared" si="57"/>
        <v/>
      </c>
      <c r="BA100" s="548" t="str">
        <f t="shared" si="58"/>
        <v>入力済</v>
      </c>
      <c r="BB100" s="547" t="str">
        <f>IFERROR(VLOOKUP(K100,【参考】数式用!$AX$3:$AY$56, 2, FALSE), "")</f>
        <v/>
      </c>
      <c r="BC100" s="545" t="str">
        <f t="shared" si="42"/>
        <v/>
      </c>
      <c r="BD100" s="548" t="str">
        <f t="shared" si="37"/>
        <v>入力済</v>
      </c>
      <c r="BE100" s="548" t="str">
        <f t="shared" si="43"/>
        <v/>
      </c>
      <c r="BF100" s="548" t="str">
        <f t="shared" si="44"/>
        <v/>
      </c>
      <c r="BG100" s="548" t="str">
        <f t="shared" si="45"/>
        <v/>
      </c>
      <c r="BH100" s="548" t="str">
        <f t="shared" si="46"/>
        <v/>
      </c>
      <c r="BI100" s="548" t="str">
        <f t="shared" si="59"/>
        <v/>
      </c>
      <c r="BM100" s="634" t="e">
        <f>VLOOKUP(K100,【参考】数式用!$A$2:$O$57,15,FALSE)</f>
        <v>#N/A</v>
      </c>
    </row>
    <row r="101" spans="1:65" ht="109.9" customHeight="1" thickBot="1">
      <c r="A101" s="454">
        <v>90</v>
      </c>
      <c r="B101" s="922" t="str">
        <f>IF(基本情報入力シート!B129="","",基本情報入力シート!B129)</f>
        <v/>
      </c>
      <c r="C101" s="923"/>
      <c r="D101" s="923"/>
      <c r="E101" s="923"/>
      <c r="F101" s="924"/>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2" t="str">
        <f t="shared" si="47"/>
        <v/>
      </c>
      <c r="AL101" s="543" t="str">
        <f t="shared" si="40"/>
        <v/>
      </c>
      <c r="AM101" s="544"/>
      <c r="AN101" s="545" t="str">
        <f>IFERROR(VLOOKUP(K101,【参考】数式用!$A$2:$N$57,14,FALSE),"")</f>
        <v/>
      </c>
      <c r="AO101" s="545" t="str">
        <f t="shared" si="48"/>
        <v/>
      </c>
      <c r="AP101" s="546" t="str">
        <f t="shared" si="49"/>
        <v/>
      </c>
      <c r="AQ101" s="546" t="str">
        <f t="shared" si="50"/>
        <v>キャリアパス要件Ⅰ・Ⅱ_</v>
      </c>
      <c r="AR101" s="547" t="str">
        <f t="shared" si="51"/>
        <v>入力済</v>
      </c>
      <c r="AS101" s="545" t="str">
        <f t="shared" si="52"/>
        <v/>
      </c>
      <c r="AT101" s="547" t="str">
        <f t="shared" si="53"/>
        <v>入力済</v>
      </c>
      <c r="AU101" s="547" t="str">
        <f t="shared" si="54"/>
        <v/>
      </c>
      <c r="AV101" s="547" t="str">
        <f t="shared" si="55"/>
        <v/>
      </c>
      <c r="AW101" s="545" t="str">
        <f t="shared" si="56"/>
        <v/>
      </c>
      <c r="AX101" s="545" t="str">
        <f t="shared" si="41"/>
        <v>入力済</v>
      </c>
      <c r="AY101" s="547" t="str">
        <f>IFERROR(VLOOKUP(K101,【参考】数式用!$AR$3:$AS$49, 2, FALSE), "")</f>
        <v/>
      </c>
      <c r="AZ101" s="545" t="str">
        <f t="shared" si="57"/>
        <v/>
      </c>
      <c r="BA101" s="548" t="str">
        <f t="shared" si="58"/>
        <v>入力済</v>
      </c>
      <c r="BB101" s="547" t="str">
        <f>IFERROR(VLOOKUP(K101,【参考】数式用!$AX$3:$AY$56, 2, FALSE), "")</f>
        <v/>
      </c>
      <c r="BC101" s="545" t="str">
        <f t="shared" si="42"/>
        <v/>
      </c>
      <c r="BD101" s="548" t="str">
        <f t="shared" si="37"/>
        <v>入力済</v>
      </c>
      <c r="BE101" s="548" t="str">
        <f t="shared" si="43"/>
        <v/>
      </c>
      <c r="BF101" s="548" t="str">
        <f t="shared" si="44"/>
        <v/>
      </c>
      <c r="BG101" s="548" t="str">
        <f t="shared" si="45"/>
        <v/>
      </c>
      <c r="BH101" s="548" t="str">
        <f t="shared" si="46"/>
        <v/>
      </c>
      <c r="BI101" s="548" t="str">
        <f t="shared" si="59"/>
        <v/>
      </c>
      <c r="BM101" s="634" t="e">
        <f>VLOOKUP(K101,【参考】数式用!$A$2:$O$57,15,FALSE)</f>
        <v>#N/A</v>
      </c>
    </row>
    <row r="102" spans="1:65" ht="109.9" customHeight="1" thickBot="1">
      <c r="A102" s="454">
        <v>91</v>
      </c>
      <c r="B102" s="922" t="str">
        <f>IF(基本情報入力シート!B130="","",基本情報入力シート!B130)</f>
        <v/>
      </c>
      <c r="C102" s="923"/>
      <c r="D102" s="923"/>
      <c r="E102" s="923"/>
      <c r="F102" s="924"/>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2" t="str">
        <f t="shared" si="47"/>
        <v/>
      </c>
      <c r="AL102" s="543" t="str">
        <f t="shared" si="40"/>
        <v/>
      </c>
      <c r="AM102" s="544"/>
      <c r="AN102" s="545" t="str">
        <f>IFERROR(VLOOKUP(K102,【参考】数式用!$A$2:$N$57,14,FALSE),"")</f>
        <v/>
      </c>
      <c r="AO102" s="545" t="str">
        <f t="shared" si="48"/>
        <v/>
      </c>
      <c r="AP102" s="546" t="str">
        <f t="shared" si="49"/>
        <v/>
      </c>
      <c r="AQ102" s="546" t="str">
        <f t="shared" si="50"/>
        <v>キャリアパス要件Ⅰ・Ⅱ_</v>
      </c>
      <c r="AR102" s="547" t="str">
        <f t="shared" si="51"/>
        <v>入力済</v>
      </c>
      <c r="AS102" s="545" t="str">
        <f t="shared" si="52"/>
        <v/>
      </c>
      <c r="AT102" s="547" t="str">
        <f t="shared" si="53"/>
        <v>入力済</v>
      </c>
      <c r="AU102" s="547" t="str">
        <f t="shared" si="54"/>
        <v/>
      </c>
      <c r="AV102" s="547" t="str">
        <f t="shared" si="55"/>
        <v/>
      </c>
      <c r="AW102" s="545" t="str">
        <f t="shared" si="56"/>
        <v/>
      </c>
      <c r="AX102" s="545" t="str">
        <f t="shared" si="41"/>
        <v>入力済</v>
      </c>
      <c r="AY102" s="547" t="str">
        <f>IFERROR(VLOOKUP(K102,【参考】数式用!$AR$3:$AS$49, 2, FALSE), "")</f>
        <v/>
      </c>
      <c r="AZ102" s="545" t="str">
        <f t="shared" si="57"/>
        <v/>
      </c>
      <c r="BA102" s="548" t="str">
        <f t="shared" si="58"/>
        <v>入力済</v>
      </c>
      <c r="BB102" s="547" t="str">
        <f>IFERROR(VLOOKUP(K102,【参考】数式用!$AX$3:$AY$56, 2, FALSE), "")</f>
        <v/>
      </c>
      <c r="BC102" s="545" t="str">
        <f t="shared" si="42"/>
        <v/>
      </c>
      <c r="BD102" s="548" t="str">
        <f t="shared" si="37"/>
        <v>入力済</v>
      </c>
      <c r="BE102" s="548" t="str">
        <f t="shared" si="43"/>
        <v/>
      </c>
      <c r="BF102" s="548" t="str">
        <f t="shared" si="44"/>
        <v/>
      </c>
      <c r="BG102" s="548" t="str">
        <f t="shared" si="45"/>
        <v/>
      </c>
      <c r="BH102" s="548" t="str">
        <f t="shared" si="46"/>
        <v/>
      </c>
      <c r="BI102" s="548" t="str">
        <f t="shared" si="59"/>
        <v/>
      </c>
      <c r="BM102" s="634" t="e">
        <f>VLOOKUP(K102,【参考】数式用!$A$2:$O$57,15,FALSE)</f>
        <v>#N/A</v>
      </c>
    </row>
    <row r="103" spans="1:65" ht="109.9" customHeight="1" thickBot="1">
      <c r="A103" s="454">
        <v>92</v>
      </c>
      <c r="B103" s="922" t="str">
        <f>IF(基本情報入力シート!B131="","",基本情報入力シート!B131)</f>
        <v/>
      </c>
      <c r="C103" s="923"/>
      <c r="D103" s="923"/>
      <c r="E103" s="923"/>
      <c r="F103" s="924"/>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2" t="str">
        <f t="shared" si="47"/>
        <v/>
      </c>
      <c r="AL103" s="543" t="str">
        <f t="shared" si="40"/>
        <v/>
      </c>
      <c r="AM103" s="544"/>
      <c r="AN103" s="545" t="str">
        <f>IFERROR(VLOOKUP(K103,【参考】数式用!$A$2:$N$57,14,FALSE),"")</f>
        <v/>
      </c>
      <c r="AO103" s="545" t="str">
        <f t="shared" si="48"/>
        <v/>
      </c>
      <c r="AP103" s="546" t="str">
        <f t="shared" si="49"/>
        <v/>
      </c>
      <c r="AQ103" s="546" t="str">
        <f t="shared" si="50"/>
        <v>キャリアパス要件Ⅰ・Ⅱ_</v>
      </c>
      <c r="AR103" s="547" t="str">
        <f t="shared" si="51"/>
        <v>入力済</v>
      </c>
      <c r="AS103" s="545" t="str">
        <f t="shared" si="52"/>
        <v/>
      </c>
      <c r="AT103" s="547" t="str">
        <f t="shared" si="53"/>
        <v>入力済</v>
      </c>
      <c r="AU103" s="547" t="str">
        <f t="shared" si="54"/>
        <v/>
      </c>
      <c r="AV103" s="547" t="str">
        <f t="shared" si="55"/>
        <v/>
      </c>
      <c r="AW103" s="545" t="str">
        <f t="shared" si="56"/>
        <v/>
      </c>
      <c r="AX103" s="545" t="str">
        <f t="shared" si="41"/>
        <v>入力済</v>
      </c>
      <c r="AY103" s="547" t="str">
        <f>IFERROR(VLOOKUP(K103,【参考】数式用!$AR$3:$AS$49, 2, FALSE), "")</f>
        <v/>
      </c>
      <c r="AZ103" s="545" t="str">
        <f t="shared" si="57"/>
        <v/>
      </c>
      <c r="BA103" s="548" t="str">
        <f t="shared" si="58"/>
        <v>入力済</v>
      </c>
      <c r="BB103" s="547" t="str">
        <f>IFERROR(VLOOKUP(K103,【参考】数式用!$AX$3:$AY$56, 2, FALSE), "")</f>
        <v/>
      </c>
      <c r="BC103" s="545" t="str">
        <f t="shared" si="42"/>
        <v/>
      </c>
      <c r="BD103" s="548" t="str">
        <f t="shared" si="37"/>
        <v>入力済</v>
      </c>
      <c r="BE103" s="548" t="str">
        <f t="shared" si="43"/>
        <v/>
      </c>
      <c r="BF103" s="548" t="str">
        <f t="shared" si="44"/>
        <v/>
      </c>
      <c r="BG103" s="548" t="str">
        <f t="shared" si="45"/>
        <v/>
      </c>
      <c r="BH103" s="548" t="str">
        <f t="shared" si="46"/>
        <v/>
      </c>
      <c r="BI103" s="548" t="str">
        <f t="shared" si="59"/>
        <v/>
      </c>
      <c r="BM103" s="634" t="e">
        <f>VLOOKUP(K103,【参考】数式用!$A$2:$O$57,15,FALSE)</f>
        <v>#N/A</v>
      </c>
    </row>
    <row r="104" spans="1:65" ht="109.9" customHeight="1" thickBot="1">
      <c r="A104" s="454">
        <v>93</v>
      </c>
      <c r="B104" s="922" t="str">
        <f>IF(基本情報入力シート!B132="","",基本情報入力シート!B132)</f>
        <v/>
      </c>
      <c r="C104" s="923"/>
      <c r="D104" s="923"/>
      <c r="E104" s="923"/>
      <c r="F104" s="924"/>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2" t="str">
        <f t="shared" si="47"/>
        <v/>
      </c>
      <c r="AL104" s="543" t="str">
        <f t="shared" si="40"/>
        <v/>
      </c>
      <c r="AM104" s="544"/>
      <c r="AN104" s="545" t="str">
        <f>IFERROR(VLOOKUP(K104,【参考】数式用!$A$2:$N$57,14,FALSE),"")</f>
        <v/>
      </c>
      <c r="AO104" s="545" t="str">
        <f t="shared" si="48"/>
        <v/>
      </c>
      <c r="AP104" s="546" t="str">
        <f t="shared" si="49"/>
        <v/>
      </c>
      <c r="AQ104" s="546" t="str">
        <f t="shared" si="50"/>
        <v>キャリアパス要件Ⅰ・Ⅱ_</v>
      </c>
      <c r="AR104" s="547" t="str">
        <f t="shared" si="51"/>
        <v>入力済</v>
      </c>
      <c r="AS104" s="545" t="str">
        <f t="shared" si="52"/>
        <v/>
      </c>
      <c r="AT104" s="547" t="str">
        <f t="shared" si="53"/>
        <v>入力済</v>
      </c>
      <c r="AU104" s="547" t="str">
        <f t="shared" si="54"/>
        <v/>
      </c>
      <c r="AV104" s="547" t="str">
        <f t="shared" si="55"/>
        <v/>
      </c>
      <c r="AW104" s="545" t="str">
        <f t="shared" si="56"/>
        <v/>
      </c>
      <c r="AX104" s="545" t="str">
        <f t="shared" si="41"/>
        <v>入力済</v>
      </c>
      <c r="AY104" s="547" t="str">
        <f>IFERROR(VLOOKUP(K104,【参考】数式用!$AR$3:$AS$49, 2, FALSE), "")</f>
        <v/>
      </c>
      <c r="AZ104" s="545" t="str">
        <f t="shared" si="57"/>
        <v/>
      </c>
      <c r="BA104" s="548" t="str">
        <f t="shared" si="58"/>
        <v>入力済</v>
      </c>
      <c r="BB104" s="547" t="str">
        <f>IFERROR(VLOOKUP(K104,【参考】数式用!$AX$3:$AY$56, 2, FALSE), "")</f>
        <v/>
      </c>
      <c r="BC104" s="545" t="str">
        <f t="shared" si="42"/>
        <v/>
      </c>
      <c r="BD104" s="548" t="str">
        <f t="shared" si="37"/>
        <v>入力済</v>
      </c>
      <c r="BE104" s="548" t="str">
        <f t="shared" si="43"/>
        <v/>
      </c>
      <c r="BF104" s="548" t="str">
        <f t="shared" si="44"/>
        <v/>
      </c>
      <c r="BG104" s="548" t="str">
        <f t="shared" si="45"/>
        <v/>
      </c>
      <c r="BH104" s="548" t="str">
        <f t="shared" si="46"/>
        <v/>
      </c>
      <c r="BI104" s="548" t="str">
        <f t="shared" si="59"/>
        <v/>
      </c>
      <c r="BM104" s="634" t="e">
        <f>VLOOKUP(K104,【参考】数式用!$A$2:$O$57,15,FALSE)</f>
        <v>#N/A</v>
      </c>
    </row>
    <row r="105" spans="1:65" ht="109.9" customHeight="1" thickBot="1">
      <c r="A105" s="454">
        <v>94</v>
      </c>
      <c r="B105" s="922" t="str">
        <f>IF(基本情報入力シート!B133="","",基本情報入力シート!B133)</f>
        <v/>
      </c>
      <c r="C105" s="923"/>
      <c r="D105" s="923"/>
      <c r="E105" s="923"/>
      <c r="F105" s="924"/>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2" t="str">
        <f t="shared" si="47"/>
        <v/>
      </c>
      <c r="AL105" s="543" t="str">
        <f t="shared" si="40"/>
        <v/>
      </c>
      <c r="AM105" s="544"/>
      <c r="AN105" s="545" t="str">
        <f>IFERROR(VLOOKUP(K105,【参考】数式用!$A$2:$N$57,14,FALSE),"")</f>
        <v/>
      </c>
      <c r="AO105" s="545" t="str">
        <f t="shared" si="48"/>
        <v/>
      </c>
      <c r="AP105" s="546" t="str">
        <f t="shared" si="49"/>
        <v/>
      </c>
      <c r="AQ105" s="546" t="str">
        <f t="shared" si="50"/>
        <v>キャリアパス要件Ⅰ・Ⅱ_</v>
      </c>
      <c r="AR105" s="547" t="str">
        <f t="shared" si="51"/>
        <v>入力済</v>
      </c>
      <c r="AS105" s="545" t="str">
        <f t="shared" si="52"/>
        <v/>
      </c>
      <c r="AT105" s="547" t="str">
        <f t="shared" si="53"/>
        <v>入力済</v>
      </c>
      <c r="AU105" s="547" t="str">
        <f t="shared" si="54"/>
        <v/>
      </c>
      <c r="AV105" s="547" t="str">
        <f t="shared" si="55"/>
        <v/>
      </c>
      <c r="AW105" s="545" t="str">
        <f t="shared" si="56"/>
        <v/>
      </c>
      <c r="AX105" s="545" t="str">
        <f t="shared" si="41"/>
        <v>入力済</v>
      </c>
      <c r="AY105" s="547" t="str">
        <f>IFERROR(VLOOKUP(K105,【参考】数式用!$AR$3:$AS$49, 2, FALSE), "")</f>
        <v/>
      </c>
      <c r="AZ105" s="545" t="str">
        <f t="shared" si="57"/>
        <v/>
      </c>
      <c r="BA105" s="548" t="str">
        <f t="shared" si="58"/>
        <v>入力済</v>
      </c>
      <c r="BB105" s="547" t="str">
        <f>IFERROR(VLOOKUP(K105,【参考】数式用!$AX$3:$AY$56, 2, FALSE), "")</f>
        <v/>
      </c>
      <c r="BC105" s="545" t="str">
        <f t="shared" si="42"/>
        <v/>
      </c>
      <c r="BD105" s="548" t="str">
        <f t="shared" si="37"/>
        <v>入力済</v>
      </c>
      <c r="BE105" s="548" t="str">
        <f t="shared" si="43"/>
        <v/>
      </c>
      <c r="BF105" s="548" t="str">
        <f t="shared" si="44"/>
        <v/>
      </c>
      <c r="BG105" s="548" t="str">
        <f t="shared" si="45"/>
        <v/>
      </c>
      <c r="BH105" s="548" t="str">
        <f t="shared" si="46"/>
        <v/>
      </c>
      <c r="BI105" s="548" t="str">
        <f t="shared" si="59"/>
        <v/>
      </c>
      <c r="BM105" s="634" t="e">
        <f>VLOOKUP(K105,【参考】数式用!$A$2:$O$57,15,FALSE)</f>
        <v>#N/A</v>
      </c>
    </row>
    <row r="106" spans="1:65" ht="109.9" customHeight="1" thickBot="1">
      <c r="A106" s="454">
        <v>95</v>
      </c>
      <c r="B106" s="922" t="str">
        <f>IF(基本情報入力シート!B134="","",基本情報入力シート!B134)</f>
        <v/>
      </c>
      <c r="C106" s="923"/>
      <c r="D106" s="923"/>
      <c r="E106" s="923"/>
      <c r="F106" s="924"/>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2" t="str">
        <f t="shared" si="47"/>
        <v/>
      </c>
      <c r="AL106" s="543" t="str">
        <f t="shared" si="40"/>
        <v/>
      </c>
      <c r="AM106" s="544"/>
      <c r="AN106" s="545" t="str">
        <f>IFERROR(VLOOKUP(K106,【参考】数式用!$A$2:$N$57,14,FALSE),"")</f>
        <v/>
      </c>
      <c r="AO106" s="545" t="str">
        <f t="shared" si="48"/>
        <v/>
      </c>
      <c r="AP106" s="546" t="str">
        <f t="shared" si="49"/>
        <v/>
      </c>
      <c r="AQ106" s="546" t="str">
        <f t="shared" si="50"/>
        <v>キャリアパス要件Ⅰ・Ⅱ_</v>
      </c>
      <c r="AR106" s="547" t="str">
        <f t="shared" si="51"/>
        <v>入力済</v>
      </c>
      <c r="AS106" s="545" t="str">
        <f t="shared" si="52"/>
        <v/>
      </c>
      <c r="AT106" s="547" t="str">
        <f t="shared" si="53"/>
        <v>入力済</v>
      </c>
      <c r="AU106" s="547" t="str">
        <f t="shared" si="54"/>
        <v/>
      </c>
      <c r="AV106" s="547" t="str">
        <f t="shared" si="55"/>
        <v/>
      </c>
      <c r="AW106" s="545" t="str">
        <f t="shared" si="56"/>
        <v/>
      </c>
      <c r="AX106" s="545" t="str">
        <f t="shared" si="41"/>
        <v>入力済</v>
      </c>
      <c r="AY106" s="547" t="str">
        <f>IFERROR(VLOOKUP(K106,【参考】数式用!$AR$3:$AS$49, 2, FALSE), "")</f>
        <v/>
      </c>
      <c r="AZ106" s="545" t="str">
        <f t="shared" si="57"/>
        <v/>
      </c>
      <c r="BA106" s="548" t="str">
        <f t="shared" si="58"/>
        <v>入力済</v>
      </c>
      <c r="BB106" s="547" t="str">
        <f>IFERROR(VLOOKUP(K106,【参考】数式用!$AX$3:$AY$56, 2, FALSE), "")</f>
        <v/>
      </c>
      <c r="BC106" s="545" t="str">
        <f t="shared" si="42"/>
        <v/>
      </c>
      <c r="BD106" s="548" t="str">
        <f t="shared" si="37"/>
        <v>入力済</v>
      </c>
      <c r="BE106" s="548" t="str">
        <f t="shared" si="43"/>
        <v/>
      </c>
      <c r="BF106" s="548" t="str">
        <f t="shared" si="44"/>
        <v/>
      </c>
      <c r="BG106" s="548" t="str">
        <f t="shared" si="45"/>
        <v/>
      </c>
      <c r="BH106" s="548" t="str">
        <f t="shared" si="46"/>
        <v/>
      </c>
      <c r="BI106" s="548" t="str">
        <f t="shared" si="59"/>
        <v/>
      </c>
      <c r="BM106" s="634" t="e">
        <f>VLOOKUP(K106,【参考】数式用!$A$2:$O$57,15,FALSE)</f>
        <v>#N/A</v>
      </c>
    </row>
    <row r="107" spans="1:65" ht="109.9" customHeight="1" thickBot="1">
      <c r="A107" s="454">
        <v>96</v>
      </c>
      <c r="B107" s="922" t="str">
        <f>IF(基本情報入力シート!B135="","",基本情報入力シート!B135)</f>
        <v/>
      </c>
      <c r="C107" s="923"/>
      <c r="D107" s="923"/>
      <c r="E107" s="923"/>
      <c r="F107" s="924"/>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2" t="str">
        <f t="shared" si="47"/>
        <v/>
      </c>
      <c r="AL107" s="543" t="str">
        <f t="shared" si="40"/>
        <v/>
      </c>
      <c r="AM107" s="544"/>
      <c r="AN107" s="545" t="str">
        <f>IFERROR(VLOOKUP(K107,【参考】数式用!$A$2:$N$57,14,FALSE),"")</f>
        <v/>
      </c>
      <c r="AO107" s="545" t="str">
        <f t="shared" si="48"/>
        <v/>
      </c>
      <c r="AP107" s="546" t="str">
        <f t="shared" si="49"/>
        <v/>
      </c>
      <c r="AQ107" s="546" t="str">
        <f t="shared" si="50"/>
        <v>キャリアパス要件Ⅰ・Ⅱ_</v>
      </c>
      <c r="AR107" s="547" t="str">
        <f t="shared" si="51"/>
        <v>入力済</v>
      </c>
      <c r="AS107" s="545" t="str">
        <f t="shared" si="52"/>
        <v/>
      </c>
      <c r="AT107" s="547" t="str">
        <f t="shared" si="53"/>
        <v>入力済</v>
      </c>
      <c r="AU107" s="547" t="str">
        <f t="shared" si="54"/>
        <v/>
      </c>
      <c r="AV107" s="547" t="str">
        <f t="shared" si="55"/>
        <v/>
      </c>
      <c r="AW107" s="545" t="str">
        <f t="shared" si="56"/>
        <v/>
      </c>
      <c r="AX107" s="545" t="str">
        <f t="shared" si="41"/>
        <v>入力済</v>
      </c>
      <c r="AY107" s="547" t="str">
        <f>IFERROR(VLOOKUP(K107,【参考】数式用!$AR$3:$AS$49, 2, FALSE), "")</f>
        <v/>
      </c>
      <c r="AZ107" s="545" t="str">
        <f t="shared" si="57"/>
        <v/>
      </c>
      <c r="BA107" s="548" t="str">
        <f t="shared" si="58"/>
        <v>入力済</v>
      </c>
      <c r="BB107" s="547" t="str">
        <f>IFERROR(VLOOKUP(K107,【参考】数式用!$AX$3:$AY$56, 2, FALSE), "")</f>
        <v/>
      </c>
      <c r="BC107" s="545" t="str">
        <f t="shared" si="42"/>
        <v/>
      </c>
      <c r="BD107" s="548" t="str">
        <f t="shared" si="37"/>
        <v>入力済</v>
      </c>
      <c r="BE107" s="548" t="str">
        <f t="shared" si="43"/>
        <v/>
      </c>
      <c r="BF107" s="548" t="str">
        <f t="shared" si="44"/>
        <v/>
      </c>
      <c r="BG107" s="548" t="str">
        <f t="shared" si="45"/>
        <v/>
      </c>
      <c r="BH107" s="548" t="str">
        <f t="shared" si="46"/>
        <v/>
      </c>
      <c r="BI107" s="548" t="str">
        <f t="shared" si="59"/>
        <v/>
      </c>
      <c r="BM107" s="634" t="e">
        <f>VLOOKUP(K107,【参考】数式用!$A$2:$O$57,15,FALSE)</f>
        <v>#N/A</v>
      </c>
    </row>
    <row r="108" spans="1:65" ht="109.9" customHeight="1" thickBot="1">
      <c r="A108" s="454">
        <v>97</v>
      </c>
      <c r="B108" s="922" t="str">
        <f>IF(基本情報入力シート!B136="","",基本情報入力シート!B136)</f>
        <v/>
      </c>
      <c r="C108" s="923"/>
      <c r="D108" s="923"/>
      <c r="E108" s="923"/>
      <c r="F108" s="924"/>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2" t="str">
        <f t="shared" si="47"/>
        <v/>
      </c>
      <c r="AL108" s="543" t="str">
        <f t="shared" si="40"/>
        <v/>
      </c>
      <c r="AM108" s="544"/>
      <c r="AN108" s="545" t="str">
        <f>IFERROR(VLOOKUP(K108,【参考】数式用!$A$2:$N$57,14,FALSE),"")</f>
        <v/>
      </c>
      <c r="AO108" s="545" t="str">
        <f t="shared" si="48"/>
        <v/>
      </c>
      <c r="AP108" s="546" t="str">
        <f t="shared" si="49"/>
        <v/>
      </c>
      <c r="AQ108" s="546" t="str">
        <f t="shared" si="50"/>
        <v>キャリアパス要件Ⅰ・Ⅱ_</v>
      </c>
      <c r="AR108" s="547" t="str">
        <f t="shared" si="51"/>
        <v>入力済</v>
      </c>
      <c r="AS108" s="545" t="str">
        <f t="shared" si="52"/>
        <v/>
      </c>
      <c r="AT108" s="547" t="str">
        <f t="shared" si="53"/>
        <v>入力済</v>
      </c>
      <c r="AU108" s="547" t="str">
        <f t="shared" si="54"/>
        <v/>
      </c>
      <c r="AV108" s="547" t="str">
        <f t="shared" si="55"/>
        <v/>
      </c>
      <c r="AW108" s="545" t="str">
        <f t="shared" si="56"/>
        <v/>
      </c>
      <c r="AX108" s="545" t="str">
        <f t="shared" si="41"/>
        <v>入力済</v>
      </c>
      <c r="AY108" s="547" t="str">
        <f>IFERROR(VLOOKUP(K108,【参考】数式用!$AR$3:$AS$49, 2, FALSE), "")</f>
        <v/>
      </c>
      <c r="AZ108" s="545" t="str">
        <f t="shared" si="57"/>
        <v/>
      </c>
      <c r="BA108" s="548" t="str">
        <f t="shared" si="58"/>
        <v>入力済</v>
      </c>
      <c r="BB108" s="547" t="str">
        <f>IFERROR(VLOOKUP(K108,【参考】数式用!$AX$3:$AY$56, 2, FALSE), "")</f>
        <v/>
      </c>
      <c r="BC108" s="545" t="str">
        <f t="shared" si="42"/>
        <v/>
      </c>
      <c r="BD108" s="548" t="str">
        <f t="shared" si="37"/>
        <v>入力済</v>
      </c>
      <c r="BE108" s="548" t="str">
        <f t="shared" si="43"/>
        <v/>
      </c>
      <c r="BF108" s="548" t="str">
        <f t="shared" si="44"/>
        <v/>
      </c>
      <c r="BG108" s="548" t="str">
        <f t="shared" si="45"/>
        <v/>
      </c>
      <c r="BH108" s="548" t="str">
        <f t="shared" si="46"/>
        <v/>
      </c>
      <c r="BI108" s="548" t="str">
        <f t="shared" si="59"/>
        <v/>
      </c>
      <c r="BM108" s="634" t="e">
        <f>VLOOKUP(K108,【参考】数式用!$A$2:$O$57,15,FALSE)</f>
        <v>#N/A</v>
      </c>
    </row>
    <row r="109" spans="1:65" ht="109.9" customHeight="1" thickBot="1">
      <c r="A109" s="454">
        <v>98</v>
      </c>
      <c r="B109" s="922" t="str">
        <f>IF(基本情報入力シート!B137="","",基本情報入力シート!B137)</f>
        <v/>
      </c>
      <c r="C109" s="923"/>
      <c r="D109" s="923"/>
      <c r="E109" s="923"/>
      <c r="F109" s="924"/>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2" t="str">
        <f t="shared" si="47"/>
        <v/>
      </c>
      <c r="AL109" s="543" t="str">
        <f t="shared" si="40"/>
        <v/>
      </c>
      <c r="AM109" s="544"/>
      <c r="AN109" s="545" t="str">
        <f>IFERROR(VLOOKUP(K109,【参考】数式用!$A$2:$N$57,14,FALSE),"")</f>
        <v/>
      </c>
      <c r="AO109" s="545" t="str">
        <f t="shared" si="48"/>
        <v/>
      </c>
      <c r="AP109" s="546" t="str">
        <f t="shared" si="49"/>
        <v/>
      </c>
      <c r="AQ109" s="546" t="str">
        <f t="shared" si="50"/>
        <v>キャリアパス要件Ⅰ・Ⅱ_</v>
      </c>
      <c r="AR109" s="547" t="str">
        <f t="shared" si="51"/>
        <v>入力済</v>
      </c>
      <c r="AS109" s="545" t="str">
        <f t="shared" si="52"/>
        <v/>
      </c>
      <c r="AT109" s="547" t="str">
        <f t="shared" si="53"/>
        <v>入力済</v>
      </c>
      <c r="AU109" s="547" t="str">
        <f t="shared" si="54"/>
        <v/>
      </c>
      <c r="AV109" s="547" t="str">
        <f t="shared" si="55"/>
        <v/>
      </c>
      <c r="AW109" s="545" t="str">
        <f t="shared" si="56"/>
        <v/>
      </c>
      <c r="AX109" s="545" t="str">
        <f t="shared" si="41"/>
        <v>入力済</v>
      </c>
      <c r="AY109" s="547" t="str">
        <f>IFERROR(VLOOKUP(K109,【参考】数式用!$AR$3:$AS$49, 2, FALSE), "")</f>
        <v/>
      </c>
      <c r="AZ109" s="545" t="str">
        <f t="shared" si="57"/>
        <v/>
      </c>
      <c r="BA109" s="548" t="str">
        <f t="shared" si="58"/>
        <v>入力済</v>
      </c>
      <c r="BB109" s="547" t="str">
        <f>IFERROR(VLOOKUP(K109,【参考】数式用!$AX$3:$AY$56, 2, FALSE), "")</f>
        <v/>
      </c>
      <c r="BC109" s="545" t="str">
        <f t="shared" si="42"/>
        <v/>
      </c>
      <c r="BD109" s="548" t="str">
        <f t="shared" si="37"/>
        <v>入力済</v>
      </c>
      <c r="BE109" s="548" t="str">
        <f t="shared" si="43"/>
        <v/>
      </c>
      <c r="BF109" s="548" t="str">
        <f t="shared" si="44"/>
        <v/>
      </c>
      <c r="BG109" s="548" t="str">
        <f t="shared" si="45"/>
        <v/>
      </c>
      <c r="BH109" s="548" t="str">
        <f t="shared" si="46"/>
        <v/>
      </c>
      <c r="BI109" s="548" t="str">
        <f t="shared" si="59"/>
        <v/>
      </c>
      <c r="BM109" s="634" t="e">
        <f>VLOOKUP(K109,【参考】数式用!$A$2:$O$57,15,FALSE)</f>
        <v>#N/A</v>
      </c>
    </row>
    <row r="110" spans="1:65" ht="109.9" customHeight="1" thickBot="1">
      <c r="A110" s="454">
        <v>99</v>
      </c>
      <c r="B110" s="922" t="str">
        <f>IF(基本情報入力シート!B138="","",基本情報入力シート!B138)</f>
        <v/>
      </c>
      <c r="C110" s="923"/>
      <c r="D110" s="923"/>
      <c r="E110" s="923"/>
      <c r="F110" s="924"/>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2" t="str">
        <f t="shared" si="47"/>
        <v/>
      </c>
      <c r="AL110" s="543" t="str">
        <f t="shared" si="40"/>
        <v/>
      </c>
      <c r="AM110" s="544"/>
      <c r="AN110" s="545" t="str">
        <f>IFERROR(VLOOKUP(K110,【参考】数式用!$A$2:$N$57,14,FALSE),"")</f>
        <v/>
      </c>
      <c r="AO110" s="545" t="str">
        <f t="shared" si="48"/>
        <v/>
      </c>
      <c r="AP110" s="546" t="str">
        <f t="shared" si="49"/>
        <v/>
      </c>
      <c r="AQ110" s="546" t="str">
        <f t="shared" si="50"/>
        <v>キャリアパス要件Ⅰ・Ⅱ_</v>
      </c>
      <c r="AR110" s="547" t="str">
        <f t="shared" si="51"/>
        <v>入力済</v>
      </c>
      <c r="AS110" s="545" t="str">
        <f t="shared" si="52"/>
        <v/>
      </c>
      <c r="AT110" s="547" t="str">
        <f t="shared" si="53"/>
        <v>入力済</v>
      </c>
      <c r="AU110" s="547" t="str">
        <f t="shared" si="54"/>
        <v/>
      </c>
      <c r="AV110" s="547" t="str">
        <f t="shared" si="55"/>
        <v/>
      </c>
      <c r="AW110" s="545" t="str">
        <f t="shared" si="56"/>
        <v/>
      </c>
      <c r="AX110" s="545" t="str">
        <f t="shared" si="41"/>
        <v>入力済</v>
      </c>
      <c r="AY110" s="547" t="str">
        <f>IFERROR(VLOOKUP(K110,【参考】数式用!$AR$3:$AS$49, 2, FALSE), "")</f>
        <v/>
      </c>
      <c r="AZ110" s="545" t="str">
        <f t="shared" si="57"/>
        <v/>
      </c>
      <c r="BA110" s="548" t="str">
        <f t="shared" si="58"/>
        <v>入力済</v>
      </c>
      <c r="BB110" s="547" t="str">
        <f>IFERROR(VLOOKUP(K110,【参考】数式用!$AX$3:$AY$56, 2, FALSE), "")</f>
        <v/>
      </c>
      <c r="BC110" s="545" t="str">
        <f t="shared" si="42"/>
        <v/>
      </c>
      <c r="BD110" s="548" t="str">
        <f t="shared" si="37"/>
        <v>入力済</v>
      </c>
      <c r="BE110" s="548" t="str">
        <f t="shared" si="43"/>
        <v/>
      </c>
      <c r="BF110" s="548" t="str">
        <f t="shared" si="44"/>
        <v/>
      </c>
      <c r="BG110" s="548" t="str">
        <f t="shared" si="45"/>
        <v/>
      </c>
      <c r="BH110" s="548" t="str">
        <f t="shared" si="46"/>
        <v/>
      </c>
      <c r="BI110" s="548" t="str">
        <f t="shared" si="59"/>
        <v/>
      </c>
      <c r="BM110" s="634" t="e">
        <f>VLOOKUP(K110,【参考】数式用!$A$2:$O$57,15,FALSE)</f>
        <v>#N/A</v>
      </c>
    </row>
    <row r="111" spans="1:65" ht="109.9" customHeight="1" thickBot="1">
      <c r="A111" s="454">
        <v>100</v>
      </c>
      <c r="B111" s="925" t="str">
        <f>IF(基本情報入力シート!B139="","",基本情報入力シート!B139)</f>
        <v/>
      </c>
      <c r="C111" s="926"/>
      <c r="D111" s="926"/>
      <c r="E111" s="926"/>
      <c r="F111" s="927"/>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5"/>
      <c r="AJ111" s="167"/>
      <c r="AK111" s="542" t="str">
        <f t="shared" si="47"/>
        <v/>
      </c>
      <c r="AL111" s="543" t="str">
        <f t="shared" si="40"/>
        <v/>
      </c>
      <c r="AM111" s="544"/>
      <c r="AN111" s="548" t="str">
        <f>IFERROR(VLOOKUP(K111,【参考】数式用!$A$2:$N$57,14,FALSE),"")</f>
        <v/>
      </c>
      <c r="AO111" s="548" t="str">
        <f t="shared" si="48"/>
        <v/>
      </c>
      <c r="AP111" s="546" t="str">
        <f t="shared" si="49"/>
        <v/>
      </c>
      <c r="AQ111" s="546" t="str">
        <f t="shared" si="50"/>
        <v>キャリアパス要件Ⅰ・Ⅱ_</v>
      </c>
      <c r="AR111" s="547" t="str">
        <f t="shared" si="51"/>
        <v>入力済</v>
      </c>
      <c r="AS111" s="548" t="str">
        <f t="shared" si="52"/>
        <v/>
      </c>
      <c r="AT111" s="547" t="str">
        <f t="shared" si="53"/>
        <v>入力済</v>
      </c>
      <c r="AU111" s="547" t="str">
        <f t="shared" si="54"/>
        <v/>
      </c>
      <c r="AV111" s="547" t="str">
        <f t="shared" si="55"/>
        <v/>
      </c>
      <c r="AW111" s="548" t="str">
        <f t="shared" si="56"/>
        <v/>
      </c>
      <c r="AX111" s="548" t="str">
        <f t="shared" si="41"/>
        <v>入力済</v>
      </c>
      <c r="AY111" s="547" t="str">
        <f>IFERROR(VLOOKUP(K111,【参考】数式用!$AR$3:$AS$49, 2, FALSE), "")</f>
        <v/>
      </c>
      <c r="AZ111" s="548" t="str">
        <f t="shared" si="57"/>
        <v/>
      </c>
      <c r="BA111" s="548" t="str">
        <f t="shared" si="58"/>
        <v>入力済</v>
      </c>
      <c r="BB111" s="547" t="str">
        <f>IFERROR(VLOOKUP(K111,【参考】数式用!$AX$3:$AY$56, 2, FALSE), "")</f>
        <v/>
      </c>
      <c r="BC111" s="548" t="str">
        <f t="shared" si="42"/>
        <v/>
      </c>
      <c r="BD111" s="548" t="str">
        <f t="shared" si="37"/>
        <v>入力済</v>
      </c>
      <c r="BE111" s="548" t="str">
        <f t="shared" si="43"/>
        <v/>
      </c>
      <c r="BF111" s="548" t="str">
        <f t="shared" si="44"/>
        <v/>
      </c>
      <c r="BG111" s="548" t="str">
        <f t="shared" si="45"/>
        <v/>
      </c>
      <c r="BH111" s="548" t="str">
        <f t="shared" si="46"/>
        <v/>
      </c>
      <c r="BI111" s="548" t="str">
        <f t="shared" si="59"/>
        <v/>
      </c>
      <c r="BM111" s="634" t="e">
        <f>VLOOKUP(K111,【参考】数式用!$A$2:$O$57,15,FALSE)</f>
        <v>#N/A</v>
      </c>
    </row>
  </sheetData>
  <sheetProtection algorithmName="SHA-512" hashValue="tIyUpN7VQy2sicoOs2xR0RTx4Zwreyu5XvyOOSZFWqG+qo/9+6+538ZP2UZkFtBKeQRkRAZJnpIe5d8fgz5U/w==" saltValue="MXARxA3khxx/po/m7p+3zw==" spinCount="100000" sheet="1" formatColumns="0" formatRows="0" sort="0" autoFilter="0"/>
  <dataConsolidate/>
  <mergeCells count="137">
    <mergeCell ref="B96:F96"/>
    <mergeCell ref="B97:F97"/>
    <mergeCell ref="B98:F98"/>
    <mergeCell ref="B99:F99"/>
    <mergeCell ref="B100:F100"/>
    <mergeCell ref="B101:F101"/>
    <mergeCell ref="B90:F90"/>
    <mergeCell ref="B91:F91"/>
    <mergeCell ref="B92:F92"/>
    <mergeCell ref="B93:F93"/>
    <mergeCell ref="B94:F94"/>
    <mergeCell ref="B95:F95"/>
    <mergeCell ref="B108:F108"/>
    <mergeCell ref="B109:F109"/>
    <mergeCell ref="B110:F110"/>
    <mergeCell ref="B111:F111"/>
    <mergeCell ref="B102:F102"/>
    <mergeCell ref="B103:F103"/>
    <mergeCell ref="B104:F104"/>
    <mergeCell ref="B105:F105"/>
    <mergeCell ref="B106:F106"/>
    <mergeCell ref="B107:F107"/>
    <mergeCell ref="B84:F84"/>
    <mergeCell ref="B85:F85"/>
    <mergeCell ref="B86:F86"/>
    <mergeCell ref="B87:F87"/>
    <mergeCell ref="B88:F88"/>
    <mergeCell ref="B89:F89"/>
    <mergeCell ref="B78:F78"/>
    <mergeCell ref="B79:F79"/>
    <mergeCell ref="B80:F80"/>
    <mergeCell ref="B81:F81"/>
    <mergeCell ref="B82:F82"/>
    <mergeCell ref="B83:F83"/>
    <mergeCell ref="B72:F72"/>
    <mergeCell ref="B73:F73"/>
    <mergeCell ref="B74:F74"/>
    <mergeCell ref="B75:F75"/>
    <mergeCell ref="B76:F76"/>
    <mergeCell ref="B77:F77"/>
    <mergeCell ref="B66:F66"/>
    <mergeCell ref="B67:F67"/>
    <mergeCell ref="B68:F68"/>
    <mergeCell ref="B69:F69"/>
    <mergeCell ref="B70:F70"/>
    <mergeCell ref="B71:F71"/>
    <mergeCell ref="B60:F60"/>
    <mergeCell ref="B61:F61"/>
    <mergeCell ref="B62:F62"/>
    <mergeCell ref="B63:F63"/>
    <mergeCell ref="B64:F64"/>
    <mergeCell ref="B65:F65"/>
    <mergeCell ref="B54:F54"/>
    <mergeCell ref="B55:F55"/>
    <mergeCell ref="B56:F56"/>
    <mergeCell ref="B57:F57"/>
    <mergeCell ref="B58:F58"/>
    <mergeCell ref="B59:F59"/>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AC9:AD9"/>
    <mergeCell ref="AG9:AH9"/>
    <mergeCell ref="A10:A11"/>
    <mergeCell ref="B10:F11"/>
    <mergeCell ref="G10:G11"/>
    <mergeCell ref="H10:I10"/>
    <mergeCell ref="J10:J11"/>
    <mergeCell ref="K10:K11"/>
    <mergeCell ref="L10:L11"/>
    <mergeCell ref="M10:M11"/>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1" customWidth="1"/>
    <col min="2" max="2" width="19.875" style="581" customWidth="1"/>
    <col min="3" max="3" width="37.5" style="581" customWidth="1"/>
    <col min="4" max="4" width="47.5" style="581" customWidth="1"/>
    <col min="5" max="5" width="42.5" style="581" customWidth="1"/>
    <col min="6" max="6" width="42.875" style="581" customWidth="1"/>
    <col min="7" max="7" width="16.5" style="581" customWidth="1"/>
    <col min="8" max="8" width="44.5" style="581" customWidth="1"/>
    <col min="9" max="9" width="40.5" style="581" customWidth="1"/>
    <col min="10" max="10" width="9.875" style="573"/>
    <col min="11" max="229" width="9.875" style="567"/>
    <col min="230" max="230" width="8.5" style="567" customWidth="1"/>
    <col min="231" max="231" width="14" style="567" customWidth="1"/>
    <col min="232" max="232" width="17.875" style="567" customWidth="1"/>
    <col min="233" max="233" width="45" style="567" bestFit="1" customWidth="1"/>
    <col min="234" max="234" width="61.5" style="567" customWidth="1"/>
    <col min="235" max="235" width="20.5" style="567" customWidth="1"/>
    <col min="236" max="236" width="22.875" style="567" customWidth="1"/>
    <col min="237" max="237" width="25.125" style="567" customWidth="1"/>
    <col min="238" max="485" width="9.875" style="567"/>
    <col min="486" max="486" width="8.5" style="567" customWidth="1"/>
    <col min="487" max="487" width="14" style="567" customWidth="1"/>
    <col min="488" max="488" width="17.875" style="567" customWidth="1"/>
    <col min="489" max="489" width="45" style="567" bestFit="1" customWidth="1"/>
    <col min="490" max="490" width="61.5" style="567" customWidth="1"/>
    <col min="491" max="491" width="20.5" style="567" customWidth="1"/>
    <col min="492" max="492" width="22.875" style="567" customWidth="1"/>
    <col min="493" max="493" width="25.125" style="567" customWidth="1"/>
    <col min="494" max="741" width="9.875" style="567"/>
    <col min="742" max="742" width="8.5" style="567" customWidth="1"/>
    <col min="743" max="743" width="14" style="567" customWidth="1"/>
    <col min="744" max="744" width="17.875" style="567" customWidth="1"/>
    <col min="745" max="745" width="45" style="567" bestFit="1" customWidth="1"/>
    <col min="746" max="746" width="61.5" style="567" customWidth="1"/>
    <col min="747" max="747" width="20.5" style="567" customWidth="1"/>
    <col min="748" max="748" width="22.875" style="567" customWidth="1"/>
    <col min="749" max="749" width="25.125" style="567" customWidth="1"/>
    <col min="750" max="997" width="9.875" style="567"/>
    <col min="998" max="998" width="8.5" style="567" customWidth="1"/>
    <col min="999" max="999" width="14" style="567" customWidth="1"/>
    <col min="1000" max="1000" width="17.875" style="567" customWidth="1"/>
    <col min="1001" max="1001" width="45" style="567" bestFit="1" customWidth="1"/>
    <col min="1002" max="1002" width="61.5" style="567" customWidth="1"/>
    <col min="1003" max="1003" width="20.5" style="567" customWidth="1"/>
    <col min="1004" max="1004" width="22.875" style="567" customWidth="1"/>
    <col min="1005" max="1005" width="25.125" style="567" customWidth="1"/>
    <col min="1006" max="1253" width="9.875" style="567"/>
    <col min="1254" max="1254" width="8.5" style="567" customWidth="1"/>
    <col min="1255" max="1255" width="14" style="567" customWidth="1"/>
    <col min="1256" max="1256" width="17.875" style="567" customWidth="1"/>
    <col min="1257" max="1257" width="45" style="567" bestFit="1" customWidth="1"/>
    <col min="1258" max="1258" width="61.5" style="567" customWidth="1"/>
    <col min="1259" max="1259" width="20.5" style="567" customWidth="1"/>
    <col min="1260" max="1260" width="22.875" style="567" customWidth="1"/>
    <col min="1261" max="1261" width="25.125" style="567" customWidth="1"/>
    <col min="1262" max="1509" width="9.875" style="567"/>
    <col min="1510" max="1510" width="8.5" style="567" customWidth="1"/>
    <col min="1511" max="1511" width="14" style="567" customWidth="1"/>
    <col min="1512" max="1512" width="17.875" style="567" customWidth="1"/>
    <col min="1513" max="1513" width="45" style="567" bestFit="1" customWidth="1"/>
    <col min="1514" max="1514" width="61.5" style="567" customWidth="1"/>
    <col min="1515" max="1515" width="20.5" style="567" customWidth="1"/>
    <col min="1516" max="1516" width="22.875" style="567" customWidth="1"/>
    <col min="1517" max="1517" width="25.125" style="567" customWidth="1"/>
    <col min="1518" max="1765" width="9.875" style="567"/>
    <col min="1766" max="1766" width="8.5" style="567" customWidth="1"/>
    <col min="1767" max="1767" width="14" style="567" customWidth="1"/>
    <col min="1768" max="1768" width="17.875" style="567" customWidth="1"/>
    <col min="1769" max="1769" width="45" style="567" bestFit="1" customWidth="1"/>
    <col min="1770" max="1770" width="61.5" style="567" customWidth="1"/>
    <col min="1771" max="1771" width="20.5" style="567" customWidth="1"/>
    <col min="1772" max="1772" width="22.875" style="567" customWidth="1"/>
    <col min="1773" max="1773" width="25.125" style="567" customWidth="1"/>
    <col min="1774" max="2021" width="9.875" style="567"/>
    <col min="2022" max="2022" width="8.5" style="567" customWidth="1"/>
    <col min="2023" max="2023" width="14" style="567" customWidth="1"/>
    <col min="2024" max="2024" width="17.875" style="567" customWidth="1"/>
    <col min="2025" max="2025" width="45" style="567" bestFit="1" customWidth="1"/>
    <col min="2026" max="2026" width="61.5" style="567" customWidth="1"/>
    <col min="2027" max="2027" width="20.5" style="567" customWidth="1"/>
    <col min="2028" max="2028" width="22.875" style="567" customWidth="1"/>
    <col min="2029" max="2029" width="25.125" style="567" customWidth="1"/>
    <col min="2030" max="2277" width="9.875" style="567"/>
    <col min="2278" max="2278" width="8.5" style="567" customWidth="1"/>
    <col min="2279" max="2279" width="14" style="567" customWidth="1"/>
    <col min="2280" max="2280" width="17.875" style="567" customWidth="1"/>
    <col min="2281" max="2281" width="45" style="567" bestFit="1" customWidth="1"/>
    <col min="2282" max="2282" width="61.5" style="567" customWidth="1"/>
    <col min="2283" max="2283" width="20.5" style="567" customWidth="1"/>
    <col min="2284" max="2284" width="22.875" style="567" customWidth="1"/>
    <col min="2285" max="2285" width="25.125" style="567" customWidth="1"/>
    <col min="2286" max="2533" width="9.875" style="567"/>
    <col min="2534" max="2534" width="8.5" style="567" customWidth="1"/>
    <col min="2535" max="2535" width="14" style="567" customWidth="1"/>
    <col min="2536" max="2536" width="17.875" style="567" customWidth="1"/>
    <col min="2537" max="2537" width="45" style="567" bestFit="1" customWidth="1"/>
    <col min="2538" max="2538" width="61.5" style="567" customWidth="1"/>
    <col min="2539" max="2539" width="20.5" style="567" customWidth="1"/>
    <col min="2540" max="2540" width="22.875" style="567" customWidth="1"/>
    <col min="2541" max="2541" width="25.125" style="567" customWidth="1"/>
    <col min="2542" max="2789" width="9.875" style="567"/>
    <col min="2790" max="2790" width="8.5" style="567" customWidth="1"/>
    <col min="2791" max="2791" width="14" style="567" customWidth="1"/>
    <col min="2792" max="2792" width="17.875" style="567" customWidth="1"/>
    <col min="2793" max="2793" width="45" style="567" bestFit="1" customWidth="1"/>
    <col min="2794" max="2794" width="61.5" style="567" customWidth="1"/>
    <col min="2795" max="2795" width="20.5" style="567" customWidth="1"/>
    <col min="2796" max="2796" width="22.875" style="567" customWidth="1"/>
    <col min="2797" max="2797" width="25.125" style="567" customWidth="1"/>
    <col min="2798" max="3045" width="9.875" style="567"/>
    <col min="3046" max="3046" width="8.5" style="567" customWidth="1"/>
    <col min="3047" max="3047" width="14" style="567" customWidth="1"/>
    <col min="3048" max="3048" width="17.875" style="567" customWidth="1"/>
    <col min="3049" max="3049" width="45" style="567" bestFit="1" customWidth="1"/>
    <col min="3050" max="3050" width="61.5" style="567" customWidth="1"/>
    <col min="3051" max="3051" width="20.5" style="567" customWidth="1"/>
    <col min="3052" max="3052" width="22.875" style="567" customWidth="1"/>
    <col min="3053" max="3053" width="25.125" style="567" customWidth="1"/>
    <col min="3054" max="3301" width="9.875" style="567"/>
    <col min="3302" max="3302" width="8.5" style="567" customWidth="1"/>
    <col min="3303" max="3303" width="14" style="567" customWidth="1"/>
    <col min="3304" max="3304" width="17.875" style="567" customWidth="1"/>
    <col min="3305" max="3305" width="45" style="567" bestFit="1" customWidth="1"/>
    <col min="3306" max="3306" width="61.5" style="567" customWidth="1"/>
    <col min="3307" max="3307" width="20.5" style="567" customWidth="1"/>
    <col min="3308" max="3308" width="22.875" style="567" customWidth="1"/>
    <col min="3309" max="3309" width="25.125" style="567" customWidth="1"/>
    <col min="3310" max="3557" width="9.875" style="567"/>
    <col min="3558" max="3558" width="8.5" style="567" customWidth="1"/>
    <col min="3559" max="3559" width="14" style="567" customWidth="1"/>
    <col min="3560" max="3560" width="17.875" style="567" customWidth="1"/>
    <col min="3561" max="3561" width="45" style="567" bestFit="1" customWidth="1"/>
    <col min="3562" max="3562" width="61.5" style="567" customWidth="1"/>
    <col min="3563" max="3563" width="20.5" style="567" customWidth="1"/>
    <col min="3564" max="3564" width="22.875" style="567" customWidth="1"/>
    <col min="3565" max="3565" width="25.125" style="567" customWidth="1"/>
    <col min="3566" max="3813" width="9.875" style="567"/>
    <col min="3814" max="3814" width="8.5" style="567" customWidth="1"/>
    <col min="3815" max="3815" width="14" style="567" customWidth="1"/>
    <col min="3816" max="3816" width="17.875" style="567" customWidth="1"/>
    <col min="3817" max="3817" width="45" style="567" bestFit="1" customWidth="1"/>
    <col min="3818" max="3818" width="61.5" style="567" customWidth="1"/>
    <col min="3819" max="3819" width="20.5" style="567" customWidth="1"/>
    <col min="3820" max="3820" width="22.875" style="567" customWidth="1"/>
    <col min="3821" max="3821" width="25.125" style="567" customWidth="1"/>
    <col min="3822" max="4069" width="9.875" style="567"/>
    <col min="4070" max="4070" width="8.5" style="567" customWidth="1"/>
    <col min="4071" max="4071" width="14" style="567" customWidth="1"/>
    <col min="4072" max="4072" width="17.875" style="567" customWidth="1"/>
    <col min="4073" max="4073" width="45" style="567" bestFit="1" customWidth="1"/>
    <col min="4074" max="4074" width="61.5" style="567" customWidth="1"/>
    <col min="4075" max="4075" width="20.5" style="567" customWidth="1"/>
    <col min="4076" max="4076" width="22.875" style="567" customWidth="1"/>
    <col min="4077" max="4077" width="25.125" style="567" customWidth="1"/>
    <col min="4078" max="4325" width="9.875" style="567"/>
    <col min="4326" max="4326" width="8.5" style="567" customWidth="1"/>
    <col min="4327" max="4327" width="14" style="567" customWidth="1"/>
    <col min="4328" max="4328" width="17.875" style="567" customWidth="1"/>
    <col min="4329" max="4329" width="45" style="567" bestFit="1" customWidth="1"/>
    <col min="4330" max="4330" width="61.5" style="567" customWidth="1"/>
    <col min="4331" max="4331" width="20.5" style="567" customWidth="1"/>
    <col min="4332" max="4332" width="22.875" style="567" customWidth="1"/>
    <col min="4333" max="4333" width="25.125" style="567" customWidth="1"/>
    <col min="4334" max="4581" width="9.875" style="567"/>
    <col min="4582" max="4582" width="8.5" style="567" customWidth="1"/>
    <col min="4583" max="4583" width="14" style="567" customWidth="1"/>
    <col min="4584" max="4584" width="17.875" style="567" customWidth="1"/>
    <col min="4585" max="4585" width="45" style="567" bestFit="1" customWidth="1"/>
    <col min="4586" max="4586" width="61.5" style="567" customWidth="1"/>
    <col min="4587" max="4587" width="20.5" style="567" customWidth="1"/>
    <col min="4588" max="4588" width="22.875" style="567" customWidth="1"/>
    <col min="4589" max="4589" width="25.125" style="567" customWidth="1"/>
    <col min="4590" max="4837" width="9.875" style="567"/>
    <col min="4838" max="4838" width="8.5" style="567" customWidth="1"/>
    <col min="4839" max="4839" width="14" style="567" customWidth="1"/>
    <col min="4840" max="4840" width="17.875" style="567" customWidth="1"/>
    <col min="4841" max="4841" width="45" style="567" bestFit="1" customWidth="1"/>
    <col min="4842" max="4842" width="61.5" style="567" customWidth="1"/>
    <col min="4843" max="4843" width="20.5" style="567" customWidth="1"/>
    <col min="4844" max="4844" width="22.875" style="567" customWidth="1"/>
    <col min="4845" max="4845" width="25.125" style="567" customWidth="1"/>
    <col min="4846" max="5093" width="9.875" style="567"/>
    <col min="5094" max="5094" width="8.5" style="567" customWidth="1"/>
    <col min="5095" max="5095" width="14" style="567" customWidth="1"/>
    <col min="5096" max="5096" width="17.875" style="567" customWidth="1"/>
    <col min="5097" max="5097" width="45" style="567" bestFit="1" customWidth="1"/>
    <col min="5098" max="5098" width="61.5" style="567" customWidth="1"/>
    <col min="5099" max="5099" width="20.5" style="567" customWidth="1"/>
    <col min="5100" max="5100" width="22.875" style="567" customWidth="1"/>
    <col min="5101" max="5101" width="25.125" style="567" customWidth="1"/>
    <col min="5102" max="5349" width="9.875" style="567"/>
    <col min="5350" max="5350" width="8.5" style="567" customWidth="1"/>
    <col min="5351" max="5351" width="14" style="567" customWidth="1"/>
    <col min="5352" max="5352" width="17.875" style="567" customWidth="1"/>
    <col min="5353" max="5353" width="45" style="567" bestFit="1" customWidth="1"/>
    <col min="5354" max="5354" width="61.5" style="567" customWidth="1"/>
    <col min="5355" max="5355" width="20.5" style="567" customWidth="1"/>
    <col min="5356" max="5356" width="22.875" style="567" customWidth="1"/>
    <col min="5357" max="5357" width="25.125" style="567" customWidth="1"/>
    <col min="5358" max="5605" width="9.875" style="567"/>
    <col min="5606" max="5606" width="8.5" style="567" customWidth="1"/>
    <col min="5607" max="5607" width="14" style="567" customWidth="1"/>
    <col min="5608" max="5608" width="17.875" style="567" customWidth="1"/>
    <col min="5609" max="5609" width="45" style="567" bestFit="1" customWidth="1"/>
    <col min="5610" max="5610" width="61.5" style="567" customWidth="1"/>
    <col min="5611" max="5611" width="20.5" style="567" customWidth="1"/>
    <col min="5612" max="5612" width="22.875" style="567" customWidth="1"/>
    <col min="5613" max="5613" width="25.125" style="567" customWidth="1"/>
    <col min="5614" max="5861" width="9.875" style="567"/>
    <col min="5862" max="5862" width="8.5" style="567" customWidth="1"/>
    <col min="5863" max="5863" width="14" style="567" customWidth="1"/>
    <col min="5864" max="5864" width="17.875" style="567" customWidth="1"/>
    <col min="5865" max="5865" width="45" style="567" bestFit="1" customWidth="1"/>
    <col min="5866" max="5866" width="61.5" style="567" customWidth="1"/>
    <col min="5867" max="5867" width="20.5" style="567" customWidth="1"/>
    <col min="5868" max="5868" width="22.875" style="567" customWidth="1"/>
    <col min="5869" max="5869" width="25.125" style="567" customWidth="1"/>
    <col min="5870" max="6117" width="9.875" style="567"/>
    <col min="6118" max="6118" width="8.5" style="567" customWidth="1"/>
    <col min="6119" max="6119" width="14" style="567" customWidth="1"/>
    <col min="6120" max="6120" width="17.875" style="567" customWidth="1"/>
    <col min="6121" max="6121" width="45" style="567" bestFit="1" customWidth="1"/>
    <col min="6122" max="6122" width="61.5" style="567" customWidth="1"/>
    <col min="6123" max="6123" width="20.5" style="567" customWidth="1"/>
    <col min="6124" max="6124" width="22.875" style="567" customWidth="1"/>
    <col min="6125" max="6125" width="25.125" style="567" customWidth="1"/>
    <col min="6126" max="6373" width="9.875" style="567"/>
    <col min="6374" max="6374" width="8.5" style="567" customWidth="1"/>
    <col min="6375" max="6375" width="14" style="567" customWidth="1"/>
    <col min="6376" max="6376" width="17.875" style="567" customWidth="1"/>
    <col min="6377" max="6377" width="45" style="567" bestFit="1" customWidth="1"/>
    <col min="6378" max="6378" width="61.5" style="567" customWidth="1"/>
    <col min="6379" max="6379" width="20.5" style="567" customWidth="1"/>
    <col min="6380" max="6380" width="22.875" style="567" customWidth="1"/>
    <col min="6381" max="6381" width="25.125" style="567" customWidth="1"/>
    <col min="6382" max="6629" width="9.875" style="567"/>
    <col min="6630" max="6630" width="8.5" style="567" customWidth="1"/>
    <col min="6631" max="6631" width="14" style="567" customWidth="1"/>
    <col min="6632" max="6632" width="17.875" style="567" customWidth="1"/>
    <col min="6633" max="6633" width="45" style="567" bestFit="1" customWidth="1"/>
    <col min="6634" max="6634" width="61.5" style="567" customWidth="1"/>
    <col min="6635" max="6635" width="20.5" style="567" customWidth="1"/>
    <col min="6636" max="6636" width="22.875" style="567" customWidth="1"/>
    <col min="6637" max="6637" width="25.125" style="567" customWidth="1"/>
    <col min="6638" max="6885" width="9.875" style="567"/>
    <col min="6886" max="6886" width="8.5" style="567" customWidth="1"/>
    <col min="6887" max="6887" width="14" style="567" customWidth="1"/>
    <col min="6888" max="6888" width="17.875" style="567" customWidth="1"/>
    <col min="6889" max="6889" width="45" style="567" bestFit="1" customWidth="1"/>
    <col min="6890" max="6890" width="61.5" style="567" customWidth="1"/>
    <col min="6891" max="6891" width="20.5" style="567" customWidth="1"/>
    <col min="6892" max="6892" width="22.875" style="567" customWidth="1"/>
    <col min="6893" max="6893" width="25.125" style="567" customWidth="1"/>
    <col min="6894" max="7141" width="9.875" style="567"/>
    <col min="7142" max="7142" width="8.5" style="567" customWidth="1"/>
    <col min="7143" max="7143" width="14" style="567" customWidth="1"/>
    <col min="7144" max="7144" width="17.875" style="567" customWidth="1"/>
    <col min="7145" max="7145" width="45" style="567" bestFit="1" customWidth="1"/>
    <col min="7146" max="7146" width="61.5" style="567" customWidth="1"/>
    <col min="7147" max="7147" width="20.5" style="567" customWidth="1"/>
    <col min="7148" max="7148" width="22.875" style="567" customWidth="1"/>
    <col min="7149" max="7149" width="25.125" style="567" customWidth="1"/>
    <col min="7150" max="7397" width="9.875" style="567"/>
    <col min="7398" max="7398" width="8.5" style="567" customWidth="1"/>
    <col min="7399" max="7399" width="14" style="567" customWidth="1"/>
    <col min="7400" max="7400" width="17.875" style="567" customWidth="1"/>
    <col min="7401" max="7401" width="45" style="567" bestFit="1" customWidth="1"/>
    <col min="7402" max="7402" width="61.5" style="567" customWidth="1"/>
    <col min="7403" max="7403" width="20.5" style="567" customWidth="1"/>
    <col min="7404" max="7404" width="22.875" style="567" customWidth="1"/>
    <col min="7405" max="7405" width="25.125" style="567" customWidth="1"/>
    <col min="7406" max="7653" width="9.875" style="567"/>
    <col min="7654" max="7654" width="8.5" style="567" customWidth="1"/>
    <col min="7655" max="7655" width="14" style="567" customWidth="1"/>
    <col min="7656" max="7656" width="17.875" style="567" customWidth="1"/>
    <col min="7657" max="7657" width="45" style="567" bestFit="1" customWidth="1"/>
    <col min="7658" max="7658" width="61.5" style="567" customWidth="1"/>
    <col min="7659" max="7659" width="20.5" style="567" customWidth="1"/>
    <col min="7660" max="7660" width="22.875" style="567" customWidth="1"/>
    <col min="7661" max="7661" width="25.125" style="567" customWidth="1"/>
    <col min="7662" max="7909" width="9.875" style="567"/>
    <col min="7910" max="7910" width="8.5" style="567" customWidth="1"/>
    <col min="7911" max="7911" width="14" style="567" customWidth="1"/>
    <col min="7912" max="7912" width="17.875" style="567" customWidth="1"/>
    <col min="7913" max="7913" width="45" style="567" bestFit="1" customWidth="1"/>
    <col min="7914" max="7914" width="61.5" style="567" customWidth="1"/>
    <col min="7915" max="7915" width="20.5" style="567" customWidth="1"/>
    <col min="7916" max="7916" width="22.875" style="567" customWidth="1"/>
    <col min="7917" max="7917" width="25.125" style="567" customWidth="1"/>
    <col min="7918" max="8165" width="9.875" style="567"/>
    <col min="8166" max="8166" width="8.5" style="567" customWidth="1"/>
    <col min="8167" max="8167" width="14" style="567" customWidth="1"/>
    <col min="8168" max="8168" width="17.875" style="567" customWidth="1"/>
    <col min="8169" max="8169" width="45" style="567" bestFit="1" customWidth="1"/>
    <col min="8170" max="8170" width="61.5" style="567" customWidth="1"/>
    <col min="8171" max="8171" width="20.5" style="567" customWidth="1"/>
    <col min="8172" max="8172" width="22.875" style="567" customWidth="1"/>
    <col min="8173" max="8173" width="25.125" style="567" customWidth="1"/>
    <col min="8174" max="8421" width="9.875" style="567"/>
    <col min="8422" max="8422" width="8.5" style="567" customWidth="1"/>
    <col min="8423" max="8423" width="14" style="567" customWidth="1"/>
    <col min="8424" max="8424" width="17.875" style="567" customWidth="1"/>
    <col min="8425" max="8425" width="45" style="567" bestFit="1" customWidth="1"/>
    <col min="8426" max="8426" width="61.5" style="567" customWidth="1"/>
    <col min="8427" max="8427" width="20.5" style="567" customWidth="1"/>
    <col min="8428" max="8428" width="22.875" style="567" customWidth="1"/>
    <col min="8429" max="8429" width="25.125" style="567" customWidth="1"/>
    <col min="8430" max="8677" width="9.875" style="567"/>
    <col min="8678" max="8678" width="8.5" style="567" customWidth="1"/>
    <col min="8679" max="8679" width="14" style="567" customWidth="1"/>
    <col min="8680" max="8680" width="17.875" style="567" customWidth="1"/>
    <col min="8681" max="8681" width="45" style="567" bestFit="1" customWidth="1"/>
    <col min="8682" max="8682" width="61.5" style="567" customWidth="1"/>
    <col min="8683" max="8683" width="20.5" style="567" customWidth="1"/>
    <col min="8684" max="8684" width="22.875" style="567" customWidth="1"/>
    <col min="8685" max="8685" width="25.125" style="567" customWidth="1"/>
    <col min="8686" max="8933" width="9.875" style="567"/>
    <col min="8934" max="8934" width="8.5" style="567" customWidth="1"/>
    <col min="8935" max="8935" width="14" style="567" customWidth="1"/>
    <col min="8936" max="8936" width="17.875" style="567" customWidth="1"/>
    <col min="8937" max="8937" width="45" style="567" bestFit="1" customWidth="1"/>
    <col min="8938" max="8938" width="61.5" style="567" customWidth="1"/>
    <col min="8939" max="8939" width="20.5" style="567" customWidth="1"/>
    <col min="8940" max="8940" width="22.875" style="567" customWidth="1"/>
    <col min="8941" max="8941" width="25.125" style="567" customWidth="1"/>
    <col min="8942" max="9189" width="9.875" style="567"/>
    <col min="9190" max="9190" width="8.5" style="567" customWidth="1"/>
    <col min="9191" max="9191" width="14" style="567" customWidth="1"/>
    <col min="9192" max="9192" width="17.875" style="567" customWidth="1"/>
    <col min="9193" max="9193" width="45" style="567" bestFit="1" customWidth="1"/>
    <col min="9194" max="9194" width="61.5" style="567" customWidth="1"/>
    <col min="9195" max="9195" width="20.5" style="567" customWidth="1"/>
    <col min="9196" max="9196" width="22.875" style="567" customWidth="1"/>
    <col min="9197" max="9197" width="25.125" style="567" customWidth="1"/>
    <col min="9198" max="9445" width="9.875" style="567"/>
    <col min="9446" max="9446" width="8.5" style="567" customWidth="1"/>
    <col min="9447" max="9447" width="14" style="567" customWidth="1"/>
    <col min="9448" max="9448" width="17.875" style="567" customWidth="1"/>
    <col min="9449" max="9449" width="45" style="567" bestFit="1" customWidth="1"/>
    <col min="9450" max="9450" width="61.5" style="567" customWidth="1"/>
    <col min="9451" max="9451" width="20.5" style="567" customWidth="1"/>
    <col min="9452" max="9452" width="22.875" style="567" customWidth="1"/>
    <col min="9453" max="9453" width="25.125" style="567" customWidth="1"/>
    <col min="9454" max="9701" width="9.875" style="567"/>
    <col min="9702" max="9702" width="8.5" style="567" customWidth="1"/>
    <col min="9703" max="9703" width="14" style="567" customWidth="1"/>
    <col min="9704" max="9704" width="17.875" style="567" customWidth="1"/>
    <col min="9705" max="9705" width="45" style="567" bestFit="1" customWidth="1"/>
    <col min="9706" max="9706" width="61.5" style="567" customWidth="1"/>
    <col min="9707" max="9707" width="20.5" style="567" customWidth="1"/>
    <col min="9708" max="9708" width="22.875" style="567" customWidth="1"/>
    <col min="9709" max="9709" width="25.125" style="567" customWidth="1"/>
    <col min="9710" max="9957" width="9.875" style="567"/>
    <col min="9958" max="9958" width="8.5" style="567" customWidth="1"/>
    <col min="9959" max="9959" width="14" style="567" customWidth="1"/>
    <col min="9960" max="9960" width="17.875" style="567" customWidth="1"/>
    <col min="9961" max="9961" width="45" style="567" bestFit="1" customWidth="1"/>
    <col min="9962" max="9962" width="61.5" style="567" customWidth="1"/>
    <col min="9963" max="9963" width="20.5" style="567" customWidth="1"/>
    <col min="9964" max="9964" width="22.875" style="567" customWidth="1"/>
    <col min="9965" max="9965" width="25.125" style="567" customWidth="1"/>
    <col min="9966" max="10213" width="9.875" style="567"/>
    <col min="10214" max="10214" width="8.5" style="567" customWidth="1"/>
    <col min="10215" max="10215" width="14" style="567" customWidth="1"/>
    <col min="10216" max="10216" width="17.875" style="567" customWidth="1"/>
    <col min="10217" max="10217" width="45" style="567" bestFit="1" customWidth="1"/>
    <col min="10218" max="10218" width="61.5" style="567" customWidth="1"/>
    <col min="10219" max="10219" width="20.5" style="567" customWidth="1"/>
    <col min="10220" max="10220" width="22.875" style="567" customWidth="1"/>
    <col min="10221" max="10221" width="25.125" style="567" customWidth="1"/>
    <col min="10222" max="10469" width="9.875" style="567"/>
    <col min="10470" max="10470" width="8.5" style="567" customWidth="1"/>
    <col min="10471" max="10471" width="14" style="567" customWidth="1"/>
    <col min="10472" max="10472" width="17.875" style="567" customWidth="1"/>
    <col min="10473" max="10473" width="45" style="567" bestFit="1" customWidth="1"/>
    <col min="10474" max="10474" width="61.5" style="567" customWidth="1"/>
    <col min="10475" max="10475" width="20.5" style="567" customWidth="1"/>
    <col min="10476" max="10476" width="22.875" style="567" customWidth="1"/>
    <col min="10477" max="10477" width="25.125" style="567" customWidth="1"/>
    <col min="10478" max="10725" width="9.875" style="567"/>
    <col min="10726" max="10726" width="8.5" style="567" customWidth="1"/>
    <col min="10727" max="10727" width="14" style="567" customWidth="1"/>
    <col min="10728" max="10728" width="17.875" style="567" customWidth="1"/>
    <col min="10729" max="10729" width="45" style="567" bestFit="1" customWidth="1"/>
    <col min="10730" max="10730" width="61.5" style="567" customWidth="1"/>
    <col min="10731" max="10731" width="20.5" style="567" customWidth="1"/>
    <col min="10732" max="10732" width="22.875" style="567" customWidth="1"/>
    <col min="10733" max="10733" width="25.125" style="567" customWidth="1"/>
    <col min="10734" max="10981" width="9.875" style="567"/>
    <col min="10982" max="10982" width="8.5" style="567" customWidth="1"/>
    <col min="10983" max="10983" width="14" style="567" customWidth="1"/>
    <col min="10984" max="10984" width="17.875" style="567" customWidth="1"/>
    <col min="10985" max="10985" width="45" style="567" bestFit="1" customWidth="1"/>
    <col min="10986" max="10986" width="61.5" style="567" customWidth="1"/>
    <col min="10987" max="10987" width="20.5" style="567" customWidth="1"/>
    <col min="10988" max="10988" width="22.875" style="567" customWidth="1"/>
    <col min="10989" max="10989" width="25.125" style="567" customWidth="1"/>
    <col min="10990" max="11237" width="9.875" style="567"/>
    <col min="11238" max="11238" width="8.5" style="567" customWidth="1"/>
    <col min="11239" max="11239" width="14" style="567" customWidth="1"/>
    <col min="11240" max="11240" width="17.875" style="567" customWidth="1"/>
    <col min="11241" max="11241" width="45" style="567" bestFit="1" customWidth="1"/>
    <col min="11242" max="11242" width="61.5" style="567" customWidth="1"/>
    <col min="11243" max="11243" width="20.5" style="567" customWidth="1"/>
    <col min="11244" max="11244" width="22.875" style="567" customWidth="1"/>
    <col min="11245" max="11245" width="25.125" style="567" customWidth="1"/>
    <col min="11246" max="11493" width="9.875" style="567"/>
    <col min="11494" max="11494" width="8.5" style="567" customWidth="1"/>
    <col min="11495" max="11495" width="14" style="567" customWidth="1"/>
    <col min="11496" max="11496" width="17.875" style="567" customWidth="1"/>
    <col min="11497" max="11497" width="45" style="567" bestFit="1" customWidth="1"/>
    <col min="11498" max="11498" width="61.5" style="567" customWidth="1"/>
    <col min="11499" max="11499" width="20.5" style="567" customWidth="1"/>
    <col min="11500" max="11500" width="22.875" style="567" customWidth="1"/>
    <col min="11501" max="11501" width="25.125" style="567" customWidth="1"/>
    <col min="11502" max="11749" width="9.875" style="567"/>
    <col min="11750" max="11750" width="8.5" style="567" customWidth="1"/>
    <col min="11751" max="11751" width="14" style="567" customWidth="1"/>
    <col min="11752" max="11752" width="17.875" style="567" customWidth="1"/>
    <col min="11753" max="11753" width="45" style="567" bestFit="1" customWidth="1"/>
    <col min="11754" max="11754" width="61.5" style="567" customWidth="1"/>
    <col min="11755" max="11755" width="20.5" style="567" customWidth="1"/>
    <col min="11756" max="11756" width="22.875" style="567" customWidth="1"/>
    <col min="11757" max="11757" width="25.125" style="567" customWidth="1"/>
    <col min="11758" max="12005" width="9.875" style="567"/>
    <col min="12006" max="12006" width="8.5" style="567" customWidth="1"/>
    <col min="12007" max="12007" width="14" style="567" customWidth="1"/>
    <col min="12008" max="12008" width="17.875" style="567" customWidth="1"/>
    <col min="12009" max="12009" width="45" style="567" bestFit="1" customWidth="1"/>
    <col min="12010" max="12010" width="61.5" style="567" customWidth="1"/>
    <col min="12011" max="12011" width="20.5" style="567" customWidth="1"/>
    <col min="12012" max="12012" width="22.875" style="567" customWidth="1"/>
    <col min="12013" max="12013" width="25.125" style="567" customWidth="1"/>
    <col min="12014" max="12261" width="9.875" style="567"/>
    <col min="12262" max="12262" width="8.5" style="567" customWidth="1"/>
    <col min="12263" max="12263" width="14" style="567" customWidth="1"/>
    <col min="12264" max="12264" width="17.875" style="567" customWidth="1"/>
    <col min="12265" max="12265" width="45" style="567" bestFit="1" customWidth="1"/>
    <col min="12266" max="12266" width="61.5" style="567" customWidth="1"/>
    <col min="12267" max="12267" width="20.5" style="567" customWidth="1"/>
    <col min="12268" max="12268" width="22.875" style="567" customWidth="1"/>
    <col min="12269" max="12269" width="25.125" style="567" customWidth="1"/>
    <col min="12270" max="12517" width="9.875" style="567"/>
    <col min="12518" max="12518" width="8.5" style="567" customWidth="1"/>
    <col min="12519" max="12519" width="14" style="567" customWidth="1"/>
    <col min="12520" max="12520" width="17.875" style="567" customWidth="1"/>
    <col min="12521" max="12521" width="45" style="567" bestFit="1" customWidth="1"/>
    <col min="12522" max="12522" width="61.5" style="567" customWidth="1"/>
    <col min="12523" max="12523" width="20.5" style="567" customWidth="1"/>
    <col min="12524" max="12524" width="22.875" style="567" customWidth="1"/>
    <col min="12525" max="12525" width="25.125" style="567" customWidth="1"/>
    <col min="12526" max="12773" width="9.875" style="567"/>
    <col min="12774" max="12774" width="8.5" style="567" customWidth="1"/>
    <col min="12775" max="12775" width="14" style="567" customWidth="1"/>
    <col min="12776" max="12776" width="17.875" style="567" customWidth="1"/>
    <col min="12777" max="12777" width="45" style="567" bestFit="1" customWidth="1"/>
    <col min="12778" max="12778" width="61.5" style="567" customWidth="1"/>
    <col min="12779" max="12779" width="20.5" style="567" customWidth="1"/>
    <col min="12780" max="12780" width="22.875" style="567" customWidth="1"/>
    <col min="12781" max="12781" width="25.125" style="567" customWidth="1"/>
    <col min="12782" max="13029" width="9.875" style="567"/>
    <col min="13030" max="13030" width="8.5" style="567" customWidth="1"/>
    <col min="13031" max="13031" width="14" style="567" customWidth="1"/>
    <col min="13032" max="13032" width="17.875" style="567" customWidth="1"/>
    <col min="13033" max="13033" width="45" style="567" bestFit="1" customWidth="1"/>
    <col min="13034" max="13034" width="61.5" style="567" customWidth="1"/>
    <col min="13035" max="13035" width="20.5" style="567" customWidth="1"/>
    <col min="13036" max="13036" width="22.875" style="567" customWidth="1"/>
    <col min="13037" max="13037" width="25.125" style="567" customWidth="1"/>
    <col min="13038" max="13285" width="9.875" style="567"/>
    <col min="13286" max="13286" width="8.5" style="567" customWidth="1"/>
    <col min="13287" max="13287" width="14" style="567" customWidth="1"/>
    <col min="13288" max="13288" width="17.875" style="567" customWidth="1"/>
    <col min="13289" max="13289" width="45" style="567" bestFit="1" customWidth="1"/>
    <col min="13290" max="13290" width="61.5" style="567" customWidth="1"/>
    <col min="13291" max="13291" width="20.5" style="567" customWidth="1"/>
    <col min="13292" max="13292" width="22.875" style="567" customWidth="1"/>
    <col min="13293" max="13293" width="25.125" style="567" customWidth="1"/>
    <col min="13294" max="13541" width="9.875" style="567"/>
    <col min="13542" max="13542" width="8.5" style="567" customWidth="1"/>
    <col min="13543" max="13543" width="14" style="567" customWidth="1"/>
    <col min="13544" max="13544" width="17.875" style="567" customWidth="1"/>
    <col min="13545" max="13545" width="45" style="567" bestFit="1" customWidth="1"/>
    <col min="13546" max="13546" width="61.5" style="567" customWidth="1"/>
    <col min="13547" max="13547" width="20.5" style="567" customWidth="1"/>
    <col min="13548" max="13548" width="22.875" style="567" customWidth="1"/>
    <col min="13549" max="13549" width="25.125" style="567" customWidth="1"/>
    <col min="13550" max="13797" width="9.875" style="567"/>
    <col min="13798" max="13798" width="8.5" style="567" customWidth="1"/>
    <col min="13799" max="13799" width="14" style="567" customWidth="1"/>
    <col min="13800" max="13800" width="17.875" style="567" customWidth="1"/>
    <col min="13801" max="13801" width="45" style="567" bestFit="1" customWidth="1"/>
    <col min="13802" max="13802" width="61.5" style="567" customWidth="1"/>
    <col min="13803" max="13803" width="20.5" style="567" customWidth="1"/>
    <col min="13804" max="13804" width="22.875" style="567" customWidth="1"/>
    <col min="13805" max="13805" width="25.125" style="567" customWidth="1"/>
    <col min="13806" max="14053" width="9.875" style="567"/>
    <col min="14054" max="14054" width="8.5" style="567" customWidth="1"/>
    <col min="14055" max="14055" width="14" style="567" customWidth="1"/>
    <col min="14056" max="14056" width="17.875" style="567" customWidth="1"/>
    <col min="14057" max="14057" width="45" style="567" bestFit="1" customWidth="1"/>
    <col min="14058" max="14058" width="61.5" style="567" customWidth="1"/>
    <col min="14059" max="14059" width="20.5" style="567" customWidth="1"/>
    <col min="14060" max="14060" width="22.875" style="567" customWidth="1"/>
    <col min="14061" max="14061" width="25.125" style="567" customWidth="1"/>
    <col min="14062" max="14309" width="9.875" style="567"/>
    <col min="14310" max="14310" width="8.5" style="567" customWidth="1"/>
    <col min="14311" max="14311" width="14" style="567" customWidth="1"/>
    <col min="14312" max="14312" width="17.875" style="567" customWidth="1"/>
    <col min="14313" max="14313" width="45" style="567" bestFit="1" customWidth="1"/>
    <col min="14314" max="14314" width="61.5" style="567" customWidth="1"/>
    <col min="14315" max="14315" width="20.5" style="567" customWidth="1"/>
    <col min="14316" max="14316" width="22.875" style="567" customWidth="1"/>
    <col min="14317" max="14317" width="25.125" style="567" customWidth="1"/>
    <col min="14318" max="14565" width="9.875" style="567"/>
    <col min="14566" max="14566" width="8.5" style="567" customWidth="1"/>
    <col min="14567" max="14567" width="14" style="567" customWidth="1"/>
    <col min="14568" max="14568" width="17.875" style="567" customWidth="1"/>
    <col min="14569" max="14569" width="45" style="567" bestFit="1" customWidth="1"/>
    <col min="14570" max="14570" width="61.5" style="567" customWidth="1"/>
    <col min="14571" max="14571" width="20.5" style="567" customWidth="1"/>
    <col min="14572" max="14572" width="22.875" style="567" customWidth="1"/>
    <col min="14573" max="14573" width="25.125" style="567" customWidth="1"/>
    <col min="14574" max="14821" width="9.875" style="567"/>
    <col min="14822" max="14822" width="8.5" style="567" customWidth="1"/>
    <col min="14823" max="14823" width="14" style="567" customWidth="1"/>
    <col min="14824" max="14824" width="17.875" style="567" customWidth="1"/>
    <col min="14825" max="14825" width="45" style="567" bestFit="1" customWidth="1"/>
    <col min="14826" max="14826" width="61.5" style="567" customWidth="1"/>
    <col min="14827" max="14827" width="20.5" style="567" customWidth="1"/>
    <col min="14828" max="14828" width="22.875" style="567" customWidth="1"/>
    <col min="14829" max="14829" width="25.125" style="567" customWidth="1"/>
    <col min="14830" max="15077" width="9.875" style="567"/>
    <col min="15078" max="15078" width="8.5" style="567" customWidth="1"/>
    <col min="15079" max="15079" width="14" style="567" customWidth="1"/>
    <col min="15080" max="15080" width="17.875" style="567" customWidth="1"/>
    <col min="15081" max="15081" width="45" style="567" bestFit="1" customWidth="1"/>
    <col min="15082" max="15082" width="61.5" style="567" customWidth="1"/>
    <col min="15083" max="15083" width="20.5" style="567" customWidth="1"/>
    <col min="15084" max="15084" width="22.875" style="567" customWidth="1"/>
    <col min="15085" max="15085" width="25.125" style="567" customWidth="1"/>
    <col min="15086" max="15333" width="9.875" style="567"/>
    <col min="15334" max="15334" width="8.5" style="567" customWidth="1"/>
    <col min="15335" max="15335" width="14" style="567" customWidth="1"/>
    <col min="15336" max="15336" width="17.875" style="567" customWidth="1"/>
    <col min="15337" max="15337" width="45" style="567" bestFit="1" customWidth="1"/>
    <col min="15338" max="15338" width="61.5" style="567" customWidth="1"/>
    <col min="15339" max="15339" width="20.5" style="567" customWidth="1"/>
    <col min="15340" max="15340" width="22.875" style="567" customWidth="1"/>
    <col min="15341" max="15341" width="25.125" style="567" customWidth="1"/>
    <col min="15342" max="15589" width="9.875" style="567"/>
    <col min="15590" max="15590" width="8.5" style="567" customWidth="1"/>
    <col min="15591" max="15591" width="14" style="567" customWidth="1"/>
    <col min="15592" max="15592" width="17.875" style="567" customWidth="1"/>
    <col min="15593" max="15593" width="45" style="567" bestFit="1" customWidth="1"/>
    <col min="15594" max="15594" width="61.5" style="567" customWidth="1"/>
    <col min="15595" max="15595" width="20.5" style="567" customWidth="1"/>
    <col min="15596" max="15596" width="22.875" style="567" customWidth="1"/>
    <col min="15597" max="15597" width="25.125" style="567" customWidth="1"/>
    <col min="15598" max="15845" width="9.875" style="567"/>
    <col min="15846" max="15846" width="8.5" style="567" customWidth="1"/>
    <col min="15847" max="15847" width="14" style="567" customWidth="1"/>
    <col min="15848" max="15848" width="17.875" style="567" customWidth="1"/>
    <col min="15849" max="15849" width="45" style="567" bestFit="1" customWidth="1"/>
    <col min="15850" max="15850" width="61.5" style="567" customWidth="1"/>
    <col min="15851" max="15851" width="20.5" style="567" customWidth="1"/>
    <col min="15852" max="15852" width="22.875" style="567" customWidth="1"/>
    <col min="15853" max="15853" width="25.125" style="567" customWidth="1"/>
    <col min="15854" max="16101" width="9.875" style="567"/>
    <col min="16102" max="16102" width="8.5" style="567" customWidth="1"/>
    <col min="16103" max="16103" width="14" style="567" customWidth="1"/>
    <col min="16104" max="16104" width="17.875" style="567" customWidth="1"/>
    <col min="16105" max="16105" width="45" style="567" bestFit="1" customWidth="1"/>
    <col min="16106" max="16106" width="61.5" style="567" customWidth="1"/>
    <col min="16107" max="16107" width="20.5" style="567" customWidth="1"/>
    <col min="16108" max="16108" width="22.875" style="567" customWidth="1"/>
    <col min="16109" max="16109" width="25.125" style="567" customWidth="1"/>
    <col min="16110" max="16384" width="9.875" style="567"/>
  </cols>
  <sheetData>
    <row r="1" spans="1:10" s="558" customFormat="1" ht="40.15" customHeight="1">
      <c r="A1" s="555" t="s">
        <v>290</v>
      </c>
      <c r="B1" s="556"/>
      <c r="C1" s="557"/>
      <c r="D1" s="557"/>
      <c r="E1" s="557"/>
      <c r="F1" s="557"/>
      <c r="G1" s="557"/>
      <c r="H1" s="557"/>
      <c r="I1" s="557"/>
      <c r="J1" s="557"/>
    </row>
    <row r="2" spans="1:10" s="560" customFormat="1" ht="19.899999999999999" customHeight="1">
      <c r="A2" s="555"/>
      <c r="B2" s="559"/>
      <c r="C2" s="557"/>
      <c r="D2" s="557"/>
      <c r="E2" s="557"/>
      <c r="F2" s="557"/>
      <c r="G2" s="557"/>
      <c r="H2" s="557"/>
      <c r="I2" s="557"/>
      <c r="J2" s="557"/>
    </row>
    <row r="3" spans="1:10" s="561" customFormat="1" ht="39.6" customHeight="1">
      <c r="A3" s="557"/>
      <c r="B3" s="1006" t="s">
        <v>291</v>
      </c>
      <c r="C3" s="1006"/>
      <c r="D3" s="1006"/>
      <c r="E3" s="1006"/>
      <c r="F3" s="1006"/>
      <c r="G3" s="1006"/>
      <c r="H3" s="1006"/>
      <c r="I3" s="1006"/>
      <c r="J3" s="557"/>
    </row>
    <row r="4" spans="1:10" s="560" customFormat="1" ht="25.15" customHeight="1">
      <c r="A4" s="557"/>
      <c r="B4" s="1003" t="s">
        <v>292</v>
      </c>
      <c r="C4" s="1004"/>
      <c r="D4" s="1004"/>
      <c r="E4" s="1004"/>
      <c r="F4" s="1004"/>
      <c r="G4" s="1004"/>
      <c r="H4" s="1004"/>
      <c r="I4" s="1005"/>
      <c r="J4" s="557"/>
    </row>
    <row r="5" spans="1:10" s="560" customFormat="1" ht="25.15" customHeight="1">
      <c r="A5" s="557"/>
      <c r="B5" s="562" t="s">
        <v>293</v>
      </c>
      <c r="C5" s="1003" t="s">
        <v>294</v>
      </c>
      <c r="D5" s="1004"/>
      <c r="E5" s="1004"/>
      <c r="F5" s="1004"/>
      <c r="G5" s="1004"/>
      <c r="H5" s="1004"/>
      <c r="I5" s="1005"/>
      <c r="J5" s="557"/>
    </row>
    <row r="6" spans="1:10" s="560" customFormat="1" ht="25.15" customHeight="1">
      <c r="A6" s="557"/>
      <c r="B6" s="562" t="s">
        <v>295</v>
      </c>
      <c r="C6" s="1003" t="s">
        <v>296</v>
      </c>
      <c r="D6" s="1004"/>
      <c r="E6" s="1004"/>
      <c r="F6" s="1004"/>
      <c r="G6" s="1004"/>
      <c r="H6" s="1004"/>
      <c r="I6" s="1005"/>
      <c r="J6" s="557"/>
    </row>
    <row r="7" spans="1:10" s="560" customFormat="1" ht="25.15" customHeight="1">
      <c r="A7" s="557"/>
      <c r="B7" s="562" t="s">
        <v>297</v>
      </c>
      <c r="C7" s="1003" t="s">
        <v>298</v>
      </c>
      <c r="D7" s="1004"/>
      <c r="E7" s="1004"/>
      <c r="F7" s="1004"/>
      <c r="G7" s="1004"/>
      <c r="H7" s="1004"/>
      <c r="I7" s="1005"/>
      <c r="J7" s="557"/>
    </row>
    <row r="8" spans="1:10" s="560" customFormat="1" ht="25.15" customHeight="1">
      <c r="A8" s="557"/>
      <c r="B8" s="563"/>
      <c r="C8" s="557"/>
      <c r="D8" s="564"/>
      <c r="E8" s="564"/>
      <c r="F8" s="564"/>
      <c r="G8" s="564"/>
      <c r="H8" s="564"/>
      <c r="I8" s="564"/>
      <c r="J8" s="557"/>
    </row>
    <row r="9" spans="1:10" s="560" customFormat="1" ht="36" customHeight="1">
      <c r="A9" s="557"/>
      <c r="B9" s="1006" t="s">
        <v>299</v>
      </c>
      <c r="C9" s="1006"/>
      <c r="D9" s="1006"/>
      <c r="E9" s="1006"/>
      <c r="F9" s="1006"/>
      <c r="G9" s="1006"/>
      <c r="H9" s="1006"/>
      <c r="I9" s="1006"/>
      <c r="J9" s="557"/>
    </row>
    <row r="10" spans="1:10" s="560" customFormat="1" ht="25.15" customHeight="1">
      <c r="A10" s="557"/>
      <c r="B10" s="1003" t="s">
        <v>300</v>
      </c>
      <c r="C10" s="1004"/>
      <c r="D10" s="1004"/>
      <c r="E10" s="1004"/>
      <c r="F10" s="1004"/>
      <c r="G10" s="1004"/>
      <c r="H10" s="1004"/>
      <c r="I10" s="1005"/>
      <c r="J10" s="557"/>
    </row>
    <row r="11" spans="1:10" s="560" customFormat="1" ht="56.45" customHeight="1">
      <c r="A11" s="557"/>
      <c r="B11" s="1007" t="s">
        <v>301</v>
      </c>
      <c r="C11" s="1000" t="s">
        <v>302</v>
      </c>
      <c r="D11" s="1001"/>
      <c r="E11" s="1001"/>
      <c r="F11" s="1001"/>
      <c r="G11" s="1001"/>
      <c r="H11" s="1001"/>
      <c r="I11" s="1002"/>
      <c r="J11" s="557"/>
    </row>
    <row r="12" spans="1:10" s="560" customFormat="1" ht="54.6" customHeight="1">
      <c r="A12" s="557"/>
      <c r="B12" s="1007"/>
      <c r="C12" s="1008" t="s">
        <v>303</v>
      </c>
      <c r="D12" s="562" t="s">
        <v>304</v>
      </c>
      <c r="E12" s="1000" t="s">
        <v>305</v>
      </c>
      <c r="F12" s="1001"/>
      <c r="G12" s="1001"/>
      <c r="H12" s="1001"/>
      <c r="I12" s="1002"/>
      <c r="J12" s="565"/>
    </row>
    <row r="13" spans="1:10" s="560" customFormat="1" ht="32.450000000000003" customHeight="1">
      <c r="A13" s="557"/>
      <c r="B13" s="1007"/>
      <c r="C13" s="1009"/>
      <c r="D13" s="562" t="s">
        <v>306</v>
      </c>
      <c r="E13" s="1000" t="s">
        <v>307</v>
      </c>
      <c r="F13" s="1001"/>
      <c r="G13" s="1001"/>
      <c r="H13" s="1001"/>
      <c r="I13" s="1002"/>
      <c r="J13" s="565"/>
    </row>
    <row r="14" spans="1:10" s="560" customFormat="1" ht="25.15" customHeight="1">
      <c r="A14" s="557"/>
      <c r="B14" s="562" t="s">
        <v>308</v>
      </c>
      <c r="C14" s="1003" t="s">
        <v>309</v>
      </c>
      <c r="D14" s="1004"/>
      <c r="E14" s="1004"/>
      <c r="F14" s="1004"/>
      <c r="G14" s="1004"/>
      <c r="H14" s="1004"/>
      <c r="I14" s="1005"/>
      <c r="J14" s="557"/>
    </row>
    <row r="15" spans="1:10" s="560" customFormat="1" ht="25.15" customHeight="1">
      <c r="A15" s="557"/>
      <c r="B15" s="557"/>
      <c r="C15" s="557"/>
      <c r="D15" s="557"/>
      <c r="E15" s="557"/>
      <c r="F15" s="557"/>
      <c r="G15" s="557"/>
      <c r="H15" s="557"/>
      <c r="I15" s="557"/>
      <c r="J15" s="557"/>
    </row>
    <row r="16" spans="1:10" ht="15.75" customHeight="1">
      <c r="A16" s="566"/>
      <c r="B16" s="566"/>
      <c r="C16" s="566"/>
      <c r="D16" s="566"/>
      <c r="E16" s="566"/>
      <c r="F16" s="566"/>
      <c r="G16" s="566"/>
      <c r="H16" s="566"/>
      <c r="I16" s="566"/>
      <c r="J16" s="566"/>
    </row>
    <row r="17" spans="1:10" ht="40.15" customHeight="1">
      <c r="A17" s="568" t="s">
        <v>310</v>
      </c>
      <c r="B17" s="569"/>
      <c r="C17" s="569"/>
      <c r="D17" s="569"/>
      <c r="E17" s="569"/>
      <c r="F17" s="569"/>
      <c r="G17" s="569"/>
      <c r="H17" s="569"/>
      <c r="I17" s="569"/>
      <c r="J17" s="570"/>
    </row>
    <row r="18" spans="1:10" ht="19.899999999999999" customHeight="1">
      <c r="A18" s="571"/>
      <c r="B18" s="572"/>
      <c r="C18" s="572"/>
      <c r="D18" s="572"/>
      <c r="E18" s="572"/>
      <c r="F18" s="572"/>
      <c r="G18" s="572"/>
      <c r="H18" s="572"/>
      <c r="I18" s="572"/>
    </row>
    <row r="19" spans="1:10" ht="40.15" customHeight="1">
      <c r="A19" s="574" t="s">
        <v>311</v>
      </c>
      <c r="B19" s="572"/>
      <c r="C19" s="575"/>
      <c r="D19" s="575"/>
      <c r="E19" s="572"/>
      <c r="F19" s="572"/>
      <c r="G19" s="572"/>
      <c r="H19" s="572"/>
      <c r="I19" s="572"/>
    </row>
    <row r="20" spans="1:10" ht="48">
      <c r="A20" s="1013" t="s">
        <v>312</v>
      </c>
      <c r="B20" s="1014"/>
      <c r="C20" s="576" t="s">
        <v>313</v>
      </c>
      <c r="D20" s="577" t="s">
        <v>314</v>
      </c>
      <c r="E20" s="577" t="s">
        <v>315</v>
      </c>
      <c r="F20" s="577" t="s">
        <v>316</v>
      </c>
      <c r="G20" s="573"/>
      <c r="H20" s="573"/>
      <c r="I20" s="573"/>
    </row>
    <row r="21" spans="1:10" ht="96">
      <c r="A21" s="1015" t="s">
        <v>317</v>
      </c>
      <c r="B21" s="1014"/>
      <c r="C21" s="578" t="s">
        <v>318</v>
      </c>
      <c r="D21" s="578" t="s">
        <v>319</v>
      </c>
      <c r="E21" s="578" t="s">
        <v>320</v>
      </c>
      <c r="F21" s="578" t="s">
        <v>321</v>
      </c>
      <c r="G21" s="573"/>
      <c r="H21" s="573"/>
      <c r="I21" s="573"/>
    </row>
    <row r="22" spans="1:10" ht="85.5">
      <c r="A22" s="1015" t="s">
        <v>322</v>
      </c>
      <c r="B22" s="1014"/>
      <c r="C22" s="578" t="s">
        <v>323</v>
      </c>
      <c r="D22" s="578" t="s">
        <v>324</v>
      </c>
      <c r="E22" s="578" t="s">
        <v>325</v>
      </c>
      <c r="F22" s="579" t="s">
        <v>326</v>
      </c>
      <c r="G22" s="572"/>
      <c r="H22" s="572"/>
      <c r="I22" s="572"/>
    </row>
    <row r="23" spans="1:10" ht="85.5">
      <c r="A23" s="1015" t="s">
        <v>327</v>
      </c>
      <c r="B23" s="1014"/>
      <c r="C23" s="578" t="s">
        <v>328</v>
      </c>
      <c r="D23" s="578" t="s">
        <v>329</v>
      </c>
      <c r="E23" s="578" t="s">
        <v>330</v>
      </c>
      <c r="F23" s="579" t="s">
        <v>331</v>
      </c>
      <c r="G23" s="572"/>
      <c r="H23" s="572"/>
      <c r="I23" s="572"/>
    </row>
    <row r="24" spans="1:10">
      <c r="A24" s="572"/>
      <c r="B24" s="572"/>
      <c r="C24" s="572"/>
      <c r="D24" s="572"/>
      <c r="E24" s="572"/>
      <c r="F24" s="572"/>
      <c r="G24" s="572"/>
      <c r="H24" s="572"/>
      <c r="I24" s="572"/>
    </row>
    <row r="25" spans="1:10" ht="24">
      <c r="A25" s="1016" t="s">
        <v>332</v>
      </c>
      <c r="B25" s="1016"/>
      <c r="C25" s="1016"/>
      <c r="D25" s="1016"/>
      <c r="E25" s="1016"/>
      <c r="F25" s="1016"/>
      <c r="G25" s="1016"/>
      <c r="H25" s="1016"/>
      <c r="I25" s="1016"/>
    </row>
    <row r="26" spans="1:10" ht="24">
      <c r="A26" s="580" t="s">
        <v>333</v>
      </c>
      <c r="B26" s="580"/>
      <c r="C26" s="580"/>
      <c r="D26" s="580"/>
      <c r="E26" s="580"/>
      <c r="F26" s="580"/>
      <c r="G26" s="580"/>
      <c r="H26" s="580"/>
      <c r="I26" s="580"/>
    </row>
    <row r="27" spans="1:10" ht="24">
      <c r="A27" s="1010" t="s">
        <v>334</v>
      </c>
      <c r="B27" s="1011"/>
      <c r="C27" s="1011"/>
      <c r="D27" s="1011"/>
      <c r="E27" s="1011"/>
      <c r="F27" s="1011"/>
      <c r="G27" s="1011"/>
      <c r="H27" s="1011"/>
      <c r="I27" s="1012"/>
    </row>
    <row r="28" spans="1:10">
      <c r="A28" s="572"/>
      <c r="B28" s="572"/>
      <c r="C28" s="572"/>
      <c r="D28" s="572"/>
      <c r="E28" s="572"/>
      <c r="F28" s="572"/>
      <c r="G28" s="572"/>
      <c r="H28" s="572"/>
      <c r="I28" s="572"/>
    </row>
    <row r="29" spans="1:10">
      <c r="A29" s="572"/>
      <c r="B29" s="572"/>
      <c r="C29" s="572"/>
      <c r="D29" s="572"/>
      <c r="E29" s="572"/>
      <c r="F29" s="572"/>
      <c r="G29" s="572"/>
      <c r="H29" s="572"/>
      <c r="I29" s="572"/>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topLeftCell="AG20"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9" customWidth="1"/>
    <col min="30" max="30" width="12.125" style="1" customWidth="1"/>
    <col min="31" max="32" width="9" style="1"/>
    <col min="33" max="33" width="37.5" style="2" customWidth="1"/>
    <col min="34" max="34" width="9.25" style="1" customWidth="1"/>
    <col min="35" max="35" width="9" style="1"/>
    <col min="36" max="36" width="19.5" style="589" customWidth="1"/>
    <col min="37" max="38" width="9" style="589" hidden="1" customWidth="1"/>
    <col min="39" max="39" width="10.5" style="588" hidden="1" customWidth="1"/>
    <col min="40" max="40" width="10.5" style="588"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8" t="s">
        <v>339</v>
      </c>
      <c r="Z1" s="589"/>
      <c r="AA1" s="589"/>
      <c r="AB1" s="589"/>
      <c r="AD1" s="589"/>
      <c r="AE1" s="588"/>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4" t="s">
        <v>347</v>
      </c>
      <c r="B2" s="1019" t="s">
        <v>348</v>
      </c>
      <c r="C2" s="1022" t="s">
        <v>349</v>
      </c>
      <c r="D2" s="1022"/>
      <c r="E2" s="1022"/>
      <c r="F2" s="1023"/>
      <c r="G2" s="1021" t="s">
        <v>350</v>
      </c>
      <c r="H2" s="1022"/>
      <c r="I2" s="1022"/>
      <c r="J2" s="1022"/>
      <c r="K2" s="1022"/>
      <c r="L2" s="1022"/>
      <c r="M2" s="1023"/>
      <c r="N2" s="1021" t="s">
        <v>351</v>
      </c>
      <c r="O2" s="1027" t="s">
        <v>352</v>
      </c>
      <c r="Q2" s="1029" t="s">
        <v>353</v>
      </c>
      <c r="R2" s="1030"/>
      <c r="T2" s="3" t="s">
        <v>48</v>
      </c>
      <c r="V2" s="3" t="s">
        <v>48</v>
      </c>
      <c r="W2" s="3" t="s">
        <v>354</v>
      </c>
      <c r="Y2" s="590" t="s">
        <v>355</v>
      </c>
      <c r="Z2" s="591" t="s">
        <v>356</v>
      </c>
      <c r="AA2" s="46" t="s">
        <v>48</v>
      </c>
      <c r="AB2" s="41" t="s">
        <v>357</v>
      </c>
      <c r="AC2" s="42" t="s">
        <v>358</v>
      </c>
      <c r="AD2" s="44">
        <v>0.7</v>
      </c>
      <c r="AE2" s="30">
        <v>0.55000000000000004</v>
      </c>
      <c r="AF2" s="67">
        <v>0.45</v>
      </c>
      <c r="AG2" s="590" t="s">
        <v>359</v>
      </c>
      <c r="AH2" s="592"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5"/>
      <c r="B3" s="1020"/>
      <c r="C3" s="618" t="s">
        <v>367</v>
      </c>
      <c r="D3" s="619" t="s">
        <v>368</v>
      </c>
      <c r="E3" s="619" t="s">
        <v>369</v>
      </c>
      <c r="F3" s="619" t="s">
        <v>370</v>
      </c>
      <c r="G3" s="618" t="s">
        <v>371</v>
      </c>
      <c r="H3" s="618" t="s">
        <v>372</v>
      </c>
      <c r="I3" s="619" t="s">
        <v>373</v>
      </c>
      <c r="J3" s="619" t="s">
        <v>374</v>
      </c>
      <c r="K3" s="619" t="s">
        <v>375</v>
      </c>
      <c r="L3" s="619" t="s">
        <v>376</v>
      </c>
      <c r="M3" s="620" t="s">
        <v>377</v>
      </c>
      <c r="N3" s="1026"/>
      <c r="O3" s="1028"/>
      <c r="P3" s="21"/>
      <c r="Q3" s="175" t="s">
        <v>378</v>
      </c>
      <c r="R3" s="176" t="s">
        <v>379</v>
      </c>
      <c r="S3" s="21"/>
      <c r="T3" s="6" t="s">
        <v>380</v>
      </c>
      <c r="V3" s="6" t="s">
        <v>380</v>
      </c>
      <c r="W3" s="6" t="s">
        <v>381</v>
      </c>
      <c r="Y3" s="593" t="s">
        <v>382</v>
      </c>
      <c r="Z3" s="594">
        <v>0.2</v>
      </c>
      <c r="AA3" s="38" t="s">
        <v>383</v>
      </c>
      <c r="AB3" s="50" t="s">
        <v>384</v>
      </c>
      <c r="AC3" s="54" t="str">
        <f>AA3&amp;AB3</f>
        <v>東京都千代田区</v>
      </c>
      <c r="AD3" s="55">
        <v>11.4</v>
      </c>
      <c r="AE3" s="56">
        <v>11.1</v>
      </c>
      <c r="AF3" s="86">
        <v>10.9</v>
      </c>
      <c r="AG3" s="593" t="s">
        <v>385</v>
      </c>
      <c r="AH3" s="594">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5" t="s">
        <v>390</v>
      </c>
      <c r="AZ3" s="78" t="s">
        <v>391</v>
      </c>
      <c r="BA3" s="78" t="s">
        <v>392</v>
      </c>
      <c r="BB3" s="621"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5" t="s">
        <v>382</v>
      </c>
      <c r="Z4" s="596">
        <v>0.2</v>
      </c>
      <c r="AA4" s="39" t="s">
        <v>383</v>
      </c>
      <c r="AB4" s="34" t="s">
        <v>398</v>
      </c>
      <c r="AC4" s="43" t="str">
        <f t="shared" ref="AC4:AC67" si="0">AA4&amp;AB4</f>
        <v>東京都中央区</v>
      </c>
      <c r="AD4" s="45">
        <v>11.4</v>
      </c>
      <c r="AE4" s="33">
        <v>11.1</v>
      </c>
      <c r="AF4" s="87">
        <v>10.9</v>
      </c>
      <c r="AG4" s="595" t="s">
        <v>399</v>
      </c>
      <c r="AH4" s="596">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2"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5" t="s">
        <v>382</v>
      </c>
      <c r="Z5" s="596">
        <v>0.2</v>
      </c>
      <c r="AA5" s="39" t="s">
        <v>383</v>
      </c>
      <c r="AB5" s="34" t="s">
        <v>409</v>
      </c>
      <c r="AC5" s="43" t="str">
        <f t="shared" si="0"/>
        <v>東京都港区</v>
      </c>
      <c r="AD5" s="45">
        <v>11.4</v>
      </c>
      <c r="AE5" s="33">
        <v>11.1</v>
      </c>
      <c r="AF5" s="87">
        <v>10.9</v>
      </c>
      <c r="AG5" s="9" t="s">
        <v>410</v>
      </c>
      <c r="AH5" s="596">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2"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5" t="s">
        <v>382</v>
      </c>
      <c r="Z6" s="596">
        <v>0.2</v>
      </c>
      <c r="AA6" s="39" t="s">
        <v>383</v>
      </c>
      <c r="AB6" s="34" t="s">
        <v>417</v>
      </c>
      <c r="AC6" s="43" t="str">
        <f t="shared" si="0"/>
        <v>東京都新宿区</v>
      </c>
      <c r="AD6" s="45">
        <v>11.4</v>
      </c>
      <c r="AE6" s="33">
        <v>11.1</v>
      </c>
      <c r="AF6" s="87">
        <v>10.9</v>
      </c>
      <c r="AG6" s="595" t="s">
        <v>418</v>
      </c>
      <c r="AH6" s="596">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2" t="s">
        <v>393</v>
      </c>
      <c r="BC6" s="94"/>
      <c r="BD6" s="27"/>
      <c r="BF6" s="551"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5" t="s">
        <v>382</v>
      </c>
      <c r="Z7" s="596">
        <v>0.2</v>
      </c>
      <c r="AA7" s="39" t="s">
        <v>383</v>
      </c>
      <c r="AB7" s="34" t="s">
        <v>425</v>
      </c>
      <c r="AC7" s="43" t="str">
        <f t="shared" si="0"/>
        <v>東京都文京区</v>
      </c>
      <c r="AD7" s="45">
        <v>11.4</v>
      </c>
      <c r="AE7" s="33">
        <v>11.1</v>
      </c>
      <c r="AF7" s="87">
        <v>10.9</v>
      </c>
      <c r="AG7" s="595" t="s">
        <v>426</v>
      </c>
      <c r="AH7" s="596">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2" t="s">
        <v>393</v>
      </c>
      <c r="BC7" s="94"/>
      <c r="BD7" s="27"/>
      <c r="BF7" s="551"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5" t="s">
        <v>382</v>
      </c>
      <c r="Z8" s="596">
        <v>0.2</v>
      </c>
      <c r="AA8" s="39" t="s">
        <v>383</v>
      </c>
      <c r="AB8" s="34" t="s">
        <v>435</v>
      </c>
      <c r="AC8" s="43" t="str">
        <f t="shared" si="0"/>
        <v>東京都台東区</v>
      </c>
      <c r="AD8" s="45">
        <v>11.4</v>
      </c>
      <c r="AE8" s="33">
        <v>11.1</v>
      </c>
      <c r="AF8" s="87">
        <v>10.9</v>
      </c>
      <c r="AG8" s="595" t="s">
        <v>436</v>
      </c>
      <c r="AH8" s="596">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2"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5" t="s">
        <v>382</v>
      </c>
      <c r="Z9" s="596">
        <v>0.2</v>
      </c>
      <c r="AA9" s="39" t="s">
        <v>383</v>
      </c>
      <c r="AB9" s="34" t="s">
        <v>442</v>
      </c>
      <c r="AC9" s="43" t="str">
        <f t="shared" si="0"/>
        <v>東京都墨田区</v>
      </c>
      <c r="AD9" s="45">
        <v>11.4</v>
      </c>
      <c r="AE9" s="33">
        <v>11.1</v>
      </c>
      <c r="AF9" s="87">
        <v>10.9</v>
      </c>
      <c r="AG9" s="595" t="s">
        <v>443</v>
      </c>
      <c r="AH9" s="596">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2"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5" t="s">
        <v>382</v>
      </c>
      <c r="Z10" s="596">
        <v>0.2</v>
      </c>
      <c r="AA10" s="39" t="s">
        <v>383</v>
      </c>
      <c r="AB10" s="34" t="s">
        <v>450</v>
      </c>
      <c r="AC10" s="43" t="str">
        <f t="shared" si="0"/>
        <v>東京都江東区</v>
      </c>
      <c r="AD10" s="45">
        <v>11.4</v>
      </c>
      <c r="AE10" s="33">
        <v>11.1</v>
      </c>
      <c r="AF10" s="87">
        <v>10.9</v>
      </c>
      <c r="AG10" s="595" t="s">
        <v>451</v>
      </c>
      <c r="AH10" s="596">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2"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5" t="s">
        <v>382</v>
      </c>
      <c r="Z11" s="596">
        <v>0.2</v>
      </c>
      <c r="AA11" s="39" t="s">
        <v>383</v>
      </c>
      <c r="AB11" s="34" t="s">
        <v>458</v>
      </c>
      <c r="AC11" s="43" t="str">
        <f t="shared" si="0"/>
        <v>東京都品川区</v>
      </c>
      <c r="AD11" s="45">
        <v>11.4</v>
      </c>
      <c r="AE11" s="33">
        <v>11.1</v>
      </c>
      <c r="AF11" s="87">
        <v>10.9</v>
      </c>
      <c r="AG11" s="595" t="s">
        <v>459</v>
      </c>
      <c r="AH11" s="596">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2"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5" t="s">
        <v>382</v>
      </c>
      <c r="Z12" s="596">
        <v>0.2</v>
      </c>
      <c r="AA12" s="39" t="s">
        <v>383</v>
      </c>
      <c r="AB12" s="34" t="s">
        <v>465</v>
      </c>
      <c r="AC12" s="43" t="str">
        <f t="shared" si="0"/>
        <v>東京都目黒区</v>
      </c>
      <c r="AD12" s="45">
        <v>11.4</v>
      </c>
      <c r="AE12" s="33">
        <v>11.1</v>
      </c>
      <c r="AF12" s="87">
        <v>10.9</v>
      </c>
      <c r="AG12" s="595" t="s">
        <v>466</v>
      </c>
      <c r="AH12" s="596">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2"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5" t="s">
        <v>382</v>
      </c>
      <c r="Z13" s="596">
        <v>0.2</v>
      </c>
      <c r="AA13" s="39" t="s">
        <v>383</v>
      </c>
      <c r="AB13" s="34" t="s">
        <v>476</v>
      </c>
      <c r="AC13" s="43" t="str">
        <f t="shared" si="0"/>
        <v>東京都大田区</v>
      </c>
      <c r="AD13" s="45">
        <v>11.4</v>
      </c>
      <c r="AE13" s="33">
        <v>11.1</v>
      </c>
      <c r="AF13" s="87">
        <v>10.9</v>
      </c>
      <c r="AG13" s="595" t="s">
        <v>467</v>
      </c>
      <c r="AH13" s="596">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2"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5" t="s">
        <v>382</v>
      </c>
      <c r="Z14" s="596">
        <v>0.2</v>
      </c>
      <c r="AA14" s="39" t="s">
        <v>383</v>
      </c>
      <c r="AB14" s="34" t="s">
        <v>485</v>
      </c>
      <c r="AC14" s="43" t="str">
        <f t="shared" si="0"/>
        <v>東京都世田谷区</v>
      </c>
      <c r="AD14" s="45">
        <v>11.4</v>
      </c>
      <c r="AE14" s="33">
        <v>11.1</v>
      </c>
      <c r="AF14" s="87">
        <v>10.9</v>
      </c>
      <c r="AG14" s="595" t="s">
        <v>486</v>
      </c>
      <c r="AH14" s="596">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2"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5" t="s">
        <v>382</v>
      </c>
      <c r="Z15" s="596">
        <v>0.2</v>
      </c>
      <c r="AA15" s="39" t="s">
        <v>383</v>
      </c>
      <c r="AB15" s="34" t="s">
        <v>492</v>
      </c>
      <c r="AC15" s="43" t="str">
        <f t="shared" si="0"/>
        <v>東京都渋谷区</v>
      </c>
      <c r="AD15" s="45">
        <v>11.4</v>
      </c>
      <c r="AE15" s="33">
        <v>11.1</v>
      </c>
      <c r="AF15" s="87">
        <v>10.9</v>
      </c>
      <c r="AG15" s="595" t="s">
        <v>493</v>
      </c>
      <c r="AH15" s="596">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2" t="s">
        <v>393</v>
      </c>
      <c r="BC15" s="94"/>
      <c r="BD15" s="27"/>
      <c r="BF15" s="554"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5" t="s">
        <v>382</v>
      </c>
      <c r="Z16" s="596">
        <v>0.2</v>
      </c>
      <c r="AA16" s="39" t="s">
        <v>383</v>
      </c>
      <c r="AB16" s="34" t="s">
        <v>502</v>
      </c>
      <c r="AC16" s="43" t="str">
        <f t="shared" si="0"/>
        <v>東京都中野区</v>
      </c>
      <c r="AD16" s="45">
        <v>11.4</v>
      </c>
      <c r="AE16" s="33">
        <v>11.1</v>
      </c>
      <c r="AF16" s="87">
        <v>10.9</v>
      </c>
      <c r="AG16" s="595" t="s">
        <v>503</v>
      </c>
      <c r="AH16" s="596">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2"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5" t="s">
        <v>382</v>
      </c>
      <c r="Z17" s="596">
        <v>0.2</v>
      </c>
      <c r="AA17" s="39" t="s">
        <v>383</v>
      </c>
      <c r="AB17" s="34" t="s">
        <v>509</v>
      </c>
      <c r="AC17" s="43" t="str">
        <f t="shared" si="0"/>
        <v>東京都杉並区</v>
      </c>
      <c r="AD17" s="45">
        <v>11.4</v>
      </c>
      <c r="AE17" s="33">
        <v>11.1</v>
      </c>
      <c r="AF17" s="87">
        <v>10.9</v>
      </c>
      <c r="AG17" s="595" t="s">
        <v>510</v>
      </c>
      <c r="AH17" s="596">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2" t="s">
        <v>393</v>
      </c>
      <c r="BC17" s="94"/>
      <c r="BD17" s="27"/>
      <c r="BF17" s="551"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5" t="s">
        <v>382</v>
      </c>
      <c r="Z18" s="596">
        <v>0.2</v>
      </c>
      <c r="AA18" s="39" t="s">
        <v>383</v>
      </c>
      <c r="AB18" s="34" t="s">
        <v>516</v>
      </c>
      <c r="AC18" s="43" t="str">
        <f t="shared" si="0"/>
        <v>東京都豊島区</v>
      </c>
      <c r="AD18" s="45">
        <v>11.4</v>
      </c>
      <c r="AE18" s="33">
        <v>11.1</v>
      </c>
      <c r="AF18" s="87">
        <v>10.9</v>
      </c>
      <c r="AG18" s="595" t="s">
        <v>517</v>
      </c>
      <c r="AH18" s="596">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2" t="s">
        <v>393</v>
      </c>
      <c r="BC18" s="94"/>
      <c r="BD18" s="27"/>
      <c r="BF18" s="551"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5" t="s">
        <v>382</v>
      </c>
      <c r="Z19" s="596">
        <v>0.2</v>
      </c>
      <c r="AA19" s="39" t="s">
        <v>383</v>
      </c>
      <c r="AB19" s="34" t="s">
        <v>523</v>
      </c>
      <c r="AC19" s="43" t="str">
        <f t="shared" si="0"/>
        <v>東京都北区</v>
      </c>
      <c r="AD19" s="45">
        <v>11.4</v>
      </c>
      <c r="AE19" s="33">
        <v>11.1</v>
      </c>
      <c r="AF19" s="87">
        <v>10.9</v>
      </c>
      <c r="AG19" s="595" t="s">
        <v>524</v>
      </c>
      <c r="AH19" s="596">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5"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5" t="s">
        <v>382</v>
      </c>
      <c r="Z20" s="596">
        <v>0.2</v>
      </c>
      <c r="AA20" s="39" t="s">
        <v>383</v>
      </c>
      <c r="AB20" s="34" t="s">
        <v>532</v>
      </c>
      <c r="AC20" s="43" t="str">
        <f t="shared" si="0"/>
        <v>東京都荒川区</v>
      </c>
      <c r="AD20" s="45">
        <v>11.4</v>
      </c>
      <c r="AE20" s="33">
        <v>11.1</v>
      </c>
      <c r="AF20" s="87">
        <v>10.9</v>
      </c>
      <c r="AG20" s="595" t="s">
        <v>533</v>
      </c>
      <c r="AH20" s="596">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6"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5" t="s">
        <v>382</v>
      </c>
      <c r="Z21" s="596">
        <v>0.2</v>
      </c>
      <c r="AA21" s="39" t="s">
        <v>383</v>
      </c>
      <c r="AB21" s="34" t="s">
        <v>541</v>
      </c>
      <c r="AC21" s="43" t="str">
        <f t="shared" si="0"/>
        <v>東京都板橋区</v>
      </c>
      <c r="AD21" s="45">
        <v>11.4</v>
      </c>
      <c r="AE21" s="33">
        <v>11.1</v>
      </c>
      <c r="AF21" s="87">
        <v>10.9</v>
      </c>
      <c r="AG21" s="595" t="s">
        <v>542</v>
      </c>
      <c r="AH21" s="596">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6" t="s">
        <v>393</v>
      </c>
      <c r="BF21" s="553"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5" t="s">
        <v>382</v>
      </c>
      <c r="Z22" s="596">
        <v>0.2</v>
      </c>
      <c r="AA22" s="39" t="s">
        <v>383</v>
      </c>
      <c r="AB22" s="34" t="s">
        <v>549</v>
      </c>
      <c r="AC22" s="43" t="str">
        <f t="shared" si="0"/>
        <v>東京都練馬区</v>
      </c>
      <c r="AD22" s="45">
        <v>11.4</v>
      </c>
      <c r="AE22" s="33">
        <v>11.1</v>
      </c>
      <c r="AF22" s="87">
        <v>10.9</v>
      </c>
      <c r="AG22" s="595" t="s">
        <v>550</v>
      </c>
      <c r="AH22" s="596">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6" t="s">
        <v>393</v>
      </c>
      <c r="BF22" s="552"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5" t="s">
        <v>382</v>
      </c>
      <c r="Z23" s="596">
        <v>0.2</v>
      </c>
      <c r="AA23" s="39" t="s">
        <v>383</v>
      </c>
      <c r="AB23" s="34" t="s">
        <v>558</v>
      </c>
      <c r="AC23" s="43" t="str">
        <f t="shared" si="0"/>
        <v>東京都足立区</v>
      </c>
      <c r="AD23" s="45">
        <v>11.4</v>
      </c>
      <c r="AE23" s="33">
        <v>11.1</v>
      </c>
      <c r="AF23" s="87">
        <v>10.9</v>
      </c>
      <c r="AG23" s="9" t="s">
        <v>559</v>
      </c>
      <c r="AH23" s="596">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6" t="s">
        <v>393</v>
      </c>
      <c r="BF23" s="551"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5" t="s">
        <v>382</v>
      </c>
      <c r="Z24" s="596">
        <v>0.2</v>
      </c>
      <c r="AA24" s="39" t="s">
        <v>383</v>
      </c>
      <c r="AB24" s="34" t="s">
        <v>565</v>
      </c>
      <c r="AC24" s="43" t="str">
        <f t="shared" si="0"/>
        <v>東京都葛飾区</v>
      </c>
      <c r="AD24" s="45">
        <v>11.4</v>
      </c>
      <c r="AE24" s="33">
        <v>11.1</v>
      </c>
      <c r="AF24" s="87">
        <v>10.9</v>
      </c>
      <c r="AG24" s="9" t="s">
        <v>566</v>
      </c>
      <c r="AH24" s="596">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6" t="s">
        <v>393</v>
      </c>
      <c r="BF24" s="551"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7" t="s">
        <v>382</v>
      </c>
      <c r="Z25" s="598">
        <v>0.2</v>
      </c>
      <c r="AA25" s="40" t="s">
        <v>383</v>
      </c>
      <c r="AB25" s="37" t="s">
        <v>573</v>
      </c>
      <c r="AC25" s="57" t="str">
        <f t="shared" si="0"/>
        <v>東京都江戸川区</v>
      </c>
      <c r="AD25" s="58">
        <v>11.4</v>
      </c>
      <c r="AE25" s="59">
        <v>11.1</v>
      </c>
      <c r="AF25" s="88">
        <v>10.9</v>
      </c>
      <c r="AG25" s="595" t="s">
        <v>574</v>
      </c>
      <c r="AH25" s="596">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6"/>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9" t="s">
        <v>581</v>
      </c>
      <c r="Z26" s="600">
        <v>0.16</v>
      </c>
      <c r="AA26" s="47" t="s">
        <v>383</v>
      </c>
      <c r="AB26" s="35" t="s">
        <v>582</v>
      </c>
      <c r="AC26" s="53" t="str">
        <f t="shared" si="0"/>
        <v>東京都調布市</v>
      </c>
      <c r="AD26" s="61">
        <v>11.12</v>
      </c>
      <c r="AE26" s="50">
        <v>10.88</v>
      </c>
      <c r="AF26" s="68">
        <v>10.72</v>
      </c>
      <c r="AG26" s="595" t="s">
        <v>583</v>
      </c>
      <c r="AH26" s="596">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6"/>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5" t="s">
        <v>581</v>
      </c>
      <c r="Z27" s="596">
        <v>0.16</v>
      </c>
      <c r="AA27" s="39" t="s">
        <v>383</v>
      </c>
      <c r="AB27" s="34" t="s">
        <v>589</v>
      </c>
      <c r="AC27" s="51" t="str">
        <f t="shared" si="0"/>
        <v>東京都町田市</v>
      </c>
      <c r="AD27" s="32">
        <v>11.12</v>
      </c>
      <c r="AE27" s="34">
        <v>10.88</v>
      </c>
      <c r="AF27" s="53">
        <v>10.72</v>
      </c>
      <c r="AG27" s="595" t="s">
        <v>590</v>
      </c>
      <c r="AH27" s="596">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6"/>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5" t="s">
        <v>581</v>
      </c>
      <c r="Z28" s="596">
        <v>0.16</v>
      </c>
      <c r="AA28" s="39" t="s">
        <v>383</v>
      </c>
      <c r="AB28" s="34" t="s">
        <v>598</v>
      </c>
      <c r="AC28" s="51" t="str">
        <f t="shared" si="0"/>
        <v>東京都狛江市</v>
      </c>
      <c r="AD28" s="32">
        <v>11.12</v>
      </c>
      <c r="AE28" s="34">
        <v>10.88</v>
      </c>
      <c r="AF28" s="51">
        <v>10.72</v>
      </c>
      <c r="AG28" s="595" t="s">
        <v>599</v>
      </c>
      <c r="AH28" s="596">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6"/>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5" t="s">
        <v>581</v>
      </c>
      <c r="Z29" s="596">
        <v>0.16</v>
      </c>
      <c r="AA29" s="39" t="s">
        <v>383</v>
      </c>
      <c r="AB29" s="34" t="s">
        <v>607</v>
      </c>
      <c r="AC29" s="51" t="str">
        <f t="shared" si="0"/>
        <v>東京都多摩市</v>
      </c>
      <c r="AD29" s="32">
        <v>11.12</v>
      </c>
      <c r="AE29" s="34">
        <v>10.88</v>
      </c>
      <c r="AF29" s="51">
        <v>10.72</v>
      </c>
      <c r="AG29" s="595" t="s">
        <v>608</v>
      </c>
      <c r="AH29" s="596">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6"/>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5" t="s">
        <v>581</v>
      </c>
      <c r="Z30" s="596">
        <v>0.16</v>
      </c>
      <c r="AA30" s="39" t="s">
        <v>617</v>
      </c>
      <c r="AB30" s="34" t="s">
        <v>618</v>
      </c>
      <c r="AC30" s="51" t="str">
        <f t="shared" si="0"/>
        <v>神奈川県横浜市</v>
      </c>
      <c r="AD30" s="32">
        <v>11.12</v>
      </c>
      <c r="AE30" s="34">
        <v>10.88</v>
      </c>
      <c r="AF30" s="51">
        <v>10.72</v>
      </c>
      <c r="AG30" s="595" t="s">
        <v>619</v>
      </c>
      <c r="AH30" s="596">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6"/>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5" t="s">
        <v>581</v>
      </c>
      <c r="Z31" s="596">
        <v>0.16</v>
      </c>
      <c r="AA31" s="39" t="s">
        <v>617</v>
      </c>
      <c r="AB31" s="34" t="s">
        <v>625</v>
      </c>
      <c r="AC31" s="51" t="str">
        <f t="shared" si="0"/>
        <v>神奈川県川崎市</v>
      </c>
      <c r="AD31" s="32">
        <v>11.12</v>
      </c>
      <c r="AE31" s="34">
        <v>10.88</v>
      </c>
      <c r="AF31" s="51">
        <v>10.72</v>
      </c>
      <c r="AG31" s="595" t="s">
        <v>626</v>
      </c>
      <c r="AH31" s="596">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6"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1" t="s">
        <v>581</v>
      </c>
      <c r="Z32" s="602">
        <v>0.16</v>
      </c>
      <c r="AA32" s="52" t="s">
        <v>634</v>
      </c>
      <c r="AB32" s="48" t="s">
        <v>635</v>
      </c>
      <c r="AC32" s="60" t="str">
        <f t="shared" si="0"/>
        <v>大阪府大阪市</v>
      </c>
      <c r="AD32" s="36">
        <v>11.12</v>
      </c>
      <c r="AE32" s="37">
        <v>10.88</v>
      </c>
      <c r="AF32" s="69">
        <v>10.72</v>
      </c>
      <c r="AG32" s="595" t="s">
        <v>636</v>
      </c>
      <c r="AH32" s="596">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6"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3" t="s">
        <v>643</v>
      </c>
      <c r="Z33" s="594">
        <v>0.15</v>
      </c>
      <c r="AA33" s="38" t="s">
        <v>644</v>
      </c>
      <c r="AB33" s="50" t="s">
        <v>645</v>
      </c>
      <c r="AC33" s="54" t="str">
        <f t="shared" si="0"/>
        <v>埼玉県さいたま市</v>
      </c>
      <c r="AD33" s="61">
        <v>11.05</v>
      </c>
      <c r="AE33" s="50">
        <v>10.83</v>
      </c>
      <c r="AF33" s="68">
        <v>10.68</v>
      </c>
      <c r="AG33" s="595" t="s">
        <v>646</v>
      </c>
      <c r="AH33" s="596">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6"/>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5" t="s">
        <v>643</v>
      </c>
      <c r="Z34" s="596">
        <v>0.15</v>
      </c>
      <c r="AA34" s="39" t="s">
        <v>653</v>
      </c>
      <c r="AB34" s="34" t="s">
        <v>654</v>
      </c>
      <c r="AC34" s="43" t="str">
        <f t="shared" si="0"/>
        <v>千葉県千葉市</v>
      </c>
      <c r="AD34" s="32">
        <v>11.05</v>
      </c>
      <c r="AE34" s="34">
        <v>10.83</v>
      </c>
      <c r="AF34" s="51">
        <v>10.68</v>
      </c>
      <c r="AG34" s="595" t="s">
        <v>655</v>
      </c>
      <c r="AH34" s="596">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6"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5" t="s">
        <v>643</v>
      </c>
      <c r="Z35" s="596">
        <v>0.15</v>
      </c>
      <c r="AA35" s="39" t="s">
        <v>653</v>
      </c>
      <c r="AB35" s="34" t="s">
        <v>663</v>
      </c>
      <c r="AC35" s="43" t="str">
        <f t="shared" si="0"/>
        <v>千葉県浦安市</v>
      </c>
      <c r="AD35" s="32">
        <v>11.05</v>
      </c>
      <c r="AE35" s="34">
        <v>10.83</v>
      </c>
      <c r="AF35" s="51">
        <v>10.68</v>
      </c>
      <c r="AG35" s="595" t="s">
        <v>664</v>
      </c>
      <c r="AH35" s="596">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6"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5" t="s">
        <v>643</v>
      </c>
      <c r="Z36" s="596">
        <v>0.15</v>
      </c>
      <c r="AA36" s="39" t="s">
        <v>383</v>
      </c>
      <c r="AB36" s="34" t="s">
        <v>670</v>
      </c>
      <c r="AC36" s="43" t="str">
        <f t="shared" si="0"/>
        <v>東京都八王子市</v>
      </c>
      <c r="AD36" s="32">
        <v>11.05</v>
      </c>
      <c r="AE36" s="34">
        <v>10.83</v>
      </c>
      <c r="AF36" s="51">
        <v>10.68</v>
      </c>
      <c r="AG36" s="9" t="s">
        <v>671</v>
      </c>
      <c r="AH36" s="596">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6"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5" t="s">
        <v>643</v>
      </c>
      <c r="Z37" s="596">
        <v>0.15</v>
      </c>
      <c r="AA37" s="39" t="s">
        <v>383</v>
      </c>
      <c r="AB37" s="34" t="s">
        <v>675</v>
      </c>
      <c r="AC37" s="43" t="str">
        <f t="shared" si="0"/>
        <v>東京都武蔵野市</v>
      </c>
      <c r="AD37" s="32">
        <v>11.05</v>
      </c>
      <c r="AE37" s="34">
        <v>10.83</v>
      </c>
      <c r="AF37" s="51">
        <v>10.68</v>
      </c>
      <c r="AG37" s="9" t="s">
        <v>676</v>
      </c>
      <c r="AH37" s="596">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6"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5" t="s">
        <v>643</v>
      </c>
      <c r="Z38" s="596">
        <v>0.15</v>
      </c>
      <c r="AA38" s="39" t="s">
        <v>383</v>
      </c>
      <c r="AB38" s="34" t="s">
        <v>680</v>
      </c>
      <c r="AC38" s="43" t="str">
        <f t="shared" si="0"/>
        <v>東京都三鷹市</v>
      </c>
      <c r="AD38" s="32">
        <v>11.05</v>
      </c>
      <c r="AE38" s="34">
        <v>10.83</v>
      </c>
      <c r="AF38" s="51">
        <v>10.68</v>
      </c>
      <c r="AG38" s="595" t="s">
        <v>681</v>
      </c>
      <c r="AH38" s="596">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3"/>
      <c r="BD38" s="627"/>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5" t="s">
        <v>643</v>
      </c>
      <c r="Z39" s="596">
        <v>0.15</v>
      </c>
      <c r="AA39" s="39" t="s">
        <v>383</v>
      </c>
      <c r="AB39" s="34" t="s">
        <v>688</v>
      </c>
      <c r="AC39" s="43" t="str">
        <f t="shared" si="0"/>
        <v>東京都青梅市</v>
      </c>
      <c r="AD39" s="32">
        <v>11.05</v>
      </c>
      <c r="AE39" s="34">
        <v>10.83</v>
      </c>
      <c r="AF39" s="51">
        <v>10.68</v>
      </c>
      <c r="AG39" s="601" t="s">
        <v>689</v>
      </c>
      <c r="AH39" s="602">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7"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5" t="s">
        <v>643</v>
      </c>
      <c r="Z40" s="596">
        <v>0.15</v>
      </c>
      <c r="AA40" s="39" t="s">
        <v>383</v>
      </c>
      <c r="AB40" s="34" t="s">
        <v>694</v>
      </c>
      <c r="AC40" s="43" t="str">
        <f t="shared" si="0"/>
        <v>東京都府中市</v>
      </c>
      <c r="AD40" s="32">
        <v>11.05</v>
      </c>
      <c r="AE40" s="34">
        <v>10.83</v>
      </c>
      <c r="AF40" s="43">
        <v>10.68</v>
      </c>
      <c r="AG40" s="601" t="s">
        <v>695</v>
      </c>
      <c r="AH40" s="602">
        <v>0.45</v>
      </c>
      <c r="AJ40" s="1"/>
      <c r="AK40" s="1"/>
      <c r="AL40" s="1"/>
      <c r="AM40" s="1"/>
      <c r="AN40" s="1"/>
      <c r="AO40" s="193" t="s">
        <v>695</v>
      </c>
      <c r="AP40" s="582" t="s">
        <v>427</v>
      </c>
      <c r="AQ40" s="216"/>
      <c r="AR40" s="193" t="s">
        <v>695</v>
      </c>
      <c r="AS40" s="218" t="s">
        <v>696</v>
      </c>
      <c r="AT40" s="116" t="s">
        <v>402</v>
      </c>
      <c r="AU40" s="224" t="s">
        <v>403</v>
      </c>
      <c r="AV40" s="120" t="s">
        <v>628</v>
      </c>
      <c r="AX40" s="22" t="s">
        <v>695</v>
      </c>
      <c r="AY40" s="616" t="s">
        <v>697</v>
      </c>
      <c r="AZ40" s="77" t="s">
        <v>496</v>
      </c>
      <c r="BA40" s="77" t="s">
        <v>528</v>
      </c>
      <c r="BB40" s="179" t="s">
        <v>391</v>
      </c>
      <c r="BC40" s="624" t="s">
        <v>405</v>
      </c>
      <c r="BD40" s="628"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5" t="s">
        <v>643</v>
      </c>
      <c r="Z41" s="596">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3"/>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5" t="s">
        <v>643</v>
      </c>
      <c r="Z42" s="596">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4"/>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5" t="s">
        <v>643</v>
      </c>
      <c r="Z43" s="596">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4"/>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5" t="s">
        <v>643</v>
      </c>
      <c r="Z44" s="596">
        <v>0.15</v>
      </c>
      <c r="AA44" s="39" t="s">
        <v>383</v>
      </c>
      <c r="AB44" s="34" t="s">
        <v>721</v>
      </c>
      <c r="AC44" s="43" t="str">
        <f t="shared" si="0"/>
        <v>東京都東村山市</v>
      </c>
      <c r="AD44" s="32">
        <v>11.05</v>
      </c>
      <c r="AE44" s="34">
        <v>10.83</v>
      </c>
      <c r="AF44" s="43">
        <v>10.68</v>
      </c>
      <c r="AG44" s="121" t="s">
        <v>722</v>
      </c>
      <c r="AH44" s="596">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3"/>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5" t="s">
        <v>643</v>
      </c>
      <c r="Z45" s="596">
        <v>0.15</v>
      </c>
      <c r="AA45" s="39" t="s">
        <v>383</v>
      </c>
      <c r="AB45" s="34" t="s">
        <v>729</v>
      </c>
      <c r="AC45" s="43" t="str">
        <f t="shared" si="0"/>
        <v>東京都国分寺市</v>
      </c>
      <c r="AD45" s="32">
        <v>11.05</v>
      </c>
      <c r="AE45" s="34">
        <v>10.83</v>
      </c>
      <c r="AF45" s="43">
        <v>10.68</v>
      </c>
      <c r="AG45" s="121" t="s">
        <v>730</v>
      </c>
      <c r="AH45" s="596">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4"/>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5" t="s">
        <v>643</v>
      </c>
      <c r="Z46" s="596">
        <v>0.15</v>
      </c>
      <c r="AA46" s="39" t="s">
        <v>383</v>
      </c>
      <c r="AB46" s="34" t="s">
        <v>734</v>
      </c>
      <c r="AC46" s="43" t="str">
        <f t="shared" si="0"/>
        <v>東京都国立市</v>
      </c>
      <c r="AD46" s="32">
        <v>11.05</v>
      </c>
      <c r="AE46" s="34">
        <v>10.83</v>
      </c>
      <c r="AF46" s="43">
        <v>10.68</v>
      </c>
      <c r="AG46" s="121" t="s">
        <v>735</v>
      </c>
      <c r="AH46" s="596">
        <v>0.45</v>
      </c>
      <c r="AJ46" s="1"/>
      <c r="AK46" s="1"/>
      <c r="AL46" s="1"/>
      <c r="AM46" s="1"/>
      <c r="AN46" s="1"/>
      <c r="AO46" s="121" t="s">
        <v>735</v>
      </c>
      <c r="AP46" s="605"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4"/>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5" t="s">
        <v>643</v>
      </c>
      <c r="Z47" s="596">
        <v>0.15</v>
      </c>
      <c r="AA47" s="39" t="s">
        <v>383</v>
      </c>
      <c r="AB47" s="34" t="s">
        <v>740</v>
      </c>
      <c r="AC47" s="43" t="str">
        <f t="shared" si="0"/>
        <v>東京都清瀬市</v>
      </c>
      <c r="AD47" s="32">
        <v>11.05</v>
      </c>
      <c r="AE47" s="34">
        <v>10.83</v>
      </c>
      <c r="AF47" s="43">
        <v>10.68</v>
      </c>
      <c r="AG47" s="121" t="s">
        <v>742</v>
      </c>
      <c r="AH47" s="596">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4"/>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5" t="s">
        <v>643</v>
      </c>
      <c r="Z48" s="596">
        <v>0.15</v>
      </c>
      <c r="AA48" s="39" t="s">
        <v>383</v>
      </c>
      <c r="AB48" s="34" t="s">
        <v>745</v>
      </c>
      <c r="AC48" s="43" t="str">
        <f t="shared" si="0"/>
        <v>東京都東久留米市</v>
      </c>
      <c r="AD48" s="32">
        <v>11.05</v>
      </c>
      <c r="AE48" s="34">
        <v>10.83</v>
      </c>
      <c r="AF48" s="43">
        <v>10.68</v>
      </c>
      <c r="AG48" s="121" t="s">
        <v>747</v>
      </c>
      <c r="AH48" s="596">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4"/>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5" t="s">
        <v>643</v>
      </c>
      <c r="Z49" s="596">
        <v>0.15</v>
      </c>
      <c r="AA49" s="39" t="s">
        <v>383</v>
      </c>
      <c r="AB49" s="34" t="s">
        <v>750</v>
      </c>
      <c r="AC49" s="43" t="str">
        <f t="shared" si="0"/>
        <v>東京都稲城市</v>
      </c>
      <c r="AD49" s="32">
        <v>11.05</v>
      </c>
      <c r="AE49" s="34">
        <v>10.83</v>
      </c>
      <c r="AF49" s="43">
        <v>10.68</v>
      </c>
      <c r="AG49" s="121" t="s">
        <v>752</v>
      </c>
      <c r="AH49" s="596">
        <v>0.45</v>
      </c>
      <c r="AJ49" s="1"/>
      <c r="AK49" s="1"/>
      <c r="AL49" s="1"/>
      <c r="AM49" s="1"/>
      <c r="AN49" s="1"/>
      <c r="AO49" s="606" t="s">
        <v>752</v>
      </c>
      <c r="AP49" s="605"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4"/>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5" t="s">
        <v>643</v>
      </c>
      <c r="Z50" s="596">
        <v>0.15</v>
      </c>
      <c r="AA50" s="39" t="s">
        <v>383</v>
      </c>
      <c r="AB50" s="34" t="s">
        <v>754</v>
      </c>
      <c r="AC50" s="43" t="str">
        <f t="shared" si="0"/>
        <v>東京都西東京市</v>
      </c>
      <c r="AD50" s="32">
        <v>11.05</v>
      </c>
      <c r="AE50" s="34">
        <v>10.83</v>
      </c>
      <c r="AF50" s="43">
        <v>10.68</v>
      </c>
      <c r="AG50" s="601" t="s">
        <v>741</v>
      </c>
      <c r="AH50" s="602">
        <v>0.7</v>
      </c>
      <c r="AJ50" s="1"/>
      <c r="AK50" s="1"/>
      <c r="AL50" s="1"/>
      <c r="AM50" s="1"/>
      <c r="AN50" s="1"/>
      <c r="AO50" s="2"/>
      <c r="AP50" s="2"/>
      <c r="AQ50" s="2"/>
      <c r="AR50" s="586"/>
      <c r="AS50" s="586"/>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5" t="s">
        <v>643</v>
      </c>
      <c r="Z51" s="596">
        <v>0.15</v>
      </c>
      <c r="AA51" s="39" t="s">
        <v>617</v>
      </c>
      <c r="AB51" s="34" t="s">
        <v>759</v>
      </c>
      <c r="AC51" s="43" t="str">
        <f t="shared" si="0"/>
        <v>神奈川県鎌倉市</v>
      </c>
      <c r="AD51" s="32">
        <v>11.05</v>
      </c>
      <c r="AE51" s="34">
        <v>10.83</v>
      </c>
      <c r="AF51" s="43">
        <v>10.68</v>
      </c>
      <c r="AG51" s="89" t="s">
        <v>746</v>
      </c>
      <c r="AH51" s="594">
        <v>0.7</v>
      </c>
      <c r="AJ51" s="1"/>
      <c r="AK51" s="1"/>
      <c r="AL51" s="1"/>
      <c r="AM51" s="1"/>
      <c r="AN51" s="1"/>
      <c r="AO51" s="2"/>
      <c r="AP51" s="2"/>
      <c r="AQ51" s="2"/>
      <c r="AR51" s="1017" t="s">
        <v>761</v>
      </c>
      <c r="AS51" s="1017"/>
      <c r="AT51" s="1017"/>
      <c r="AU51" s="1017"/>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5" t="s">
        <v>643</v>
      </c>
      <c r="Z52" s="596">
        <v>0.15</v>
      </c>
      <c r="AA52" s="39" t="s">
        <v>617</v>
      </c>
      <c r="AB52" s="34" t="s">
        <v>763</v>
      </c>
      <c r="AC52" s="43" t="str">
        <f t="shared" si="0"/>
        <v>神奈川県厚木市</v>
      </c>
      <c r="AD52" s="32">
        <v>11.05</v>
      </c>
      <c r="AE52" s="34">
        <v>10.83</v>
      </c>
      <c r="AF52" s="43">
        <v>10.68</v>
      </c>
      <c r="AG52" s="607" t="s">
        <v>751</v>
      </c>
      <c r="AH52" s="596">
        <v>0.7</v>
      </c>
      <c r="AJ52" s="1"/>
      <c r="AK52" s="1"/>
      <c r="AL52" s="1"/>
      <c r="AM52" s="1"/>
      <c r="AN52" s="1"/>
      <c r="AO52" s="2"/>
      <c r="AP52" s="2"/>
      <c r="AQ52" s="2"/>
      <c r="AR52" s="1018" t="s">
        <v>765</v>
      </c>
      <c r="AS52" s="1018"/>
      <c r="AT52" s="1018"/>
      <c r="AU52" s="1018"/>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5" t="s">
        <v>643</v>
      </c>
      <c r="Z53" s="596">
        <v>0.15</v>
      </c>
      <c r="AA53" s="39" t="s">
        <v>767</v>
      </c>
      <c r="AB53" s="34" t="s">
        <v>768</v>
      </c>
      <c r="AC53" s="43" t="str">
        <f t="shared" si="0"/>
        <v>愛知県名古屋市</v>
      </c>
      <c r="AD53" s="32">
        <v>11.05</v>
      </c>
      <c r="AE53" s="34">
        <v>10.83</v>
      </c>
      <c r="AF53" s="51">
        <v>10.68</v>
      </c>
      <c r="AG53" s="90" t="s">
        <v>755</v>
      </c>
      <c r="AH53" s="596">
        <v>0.55000000000000004</v>
      </c>
      <c r="AJ53" s="1"/>
      <c r="AK53" s="1"/>
      <c r="AL53" s="1"/>
      <c r="AM53" s="1"/>
      <c r="AN53" s="1"/>
      <c r="AO53" s="2"/>
      <c r="AP53" s="2"/>
      <c r="AR53" s="1018"/>
      <c r="AS53" s="1018"/>
      <c r="AT53" s="1018"/>
      <c r="AU53" s="1018"/>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5" t="s">
        <v>643</v>
      </c>
      <c r="Z54" s="596">
        <v>0.15</v>
      </c>
      <c r="AA54" s="39" t="s">
        <v>767</v>
      </c>
      <c r="AB54" s="34" t="s">
        <v>772</v>
      </c>
      <c r="AC54" s="43" t="str">
        <f t="shared" si="0"/>
        <v>愛知県刈谷市</v>
      </c>
      <c r="AD54" s="32">
        <v>11.05</v>
      </c>
      <c r="AE54" s="34">
        <v>10.83</v>
      </c>
      <c r="AF54" s="51">
        <v>10.68</v>
      </c>
      <c r="AG54" s="90" t="s">
        <v>760</v>
      </c>
      <c r="AH54" s="596">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9"/>
      <c r="U55" s="589"/>
      <c r="V55" s="6" t="s">
        <v>380</v>
      </c>
      <c r="W55" s="4" t="s">
        <v>773</v>
      </c>
      <c r="X55" s="2"/>
      <c r="Y55" s="595" t="s">
        <v>643</v>
      </c>
      <c r="Z55" s="596">
        <v>0.15</v>
      </c>
      <c r="AA55" s="39" t="s">
        <v>767</v>
      </c>
      <c r="AB55" s="34" t="s">
        <v>774</v>
      </c>
      <c r="AC55" s="43" t="str">
        <f t="shared" si="0"/>
        <v>愛知県豊田市</v>
      </c>
      <c r="AD55" s="32">
        <v>11.05</v>
      </c>
      <c r="AE55" s="34">
        <v>10.83</v>
      </c>
      <c r="AF55" s="51">
        <v>10.68</v>
      </c>
      <c r="AG55" s="90" t="s">
        <v>764</v>
      </c>
      <c r="AH55" s="596">
        <v>0.7</v>
      </c>
      <c r="AJ55" s="1"/>
      <c r="AK55" s="1"/>
      <c r="AL55" s="1"/>
      <c r="AM55" s="1"/>
      <c r="AN55" s="1"/>
      <c r="AO55" s="2"/>
      <c r="AP55" s="2"/>
      <c r="AW55" s="589"/>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9"/>
      <c r="U56" s="589"/>
      <c r="V56" s="6" t="s">
        <v>380</v>
      </c>
      <c r="W56" s="4" t="s">
        <v>775</v>
      </c>
      <c r="X56" s="2"/>
      <c r="Y56" s="595" t="s">
        <v>643</v>
      </c>
      <c r="Z56" s="596">
        <v>0.15</v>
      </c>
      <c r="AA56" s="39" t="s">
        <v>634</v>
      </c>
      <c r="AB56" s="34" t="s">
        <v>776</v>
      </c>
      <c r="AC56" s="43" t="str">
        <f t="shared" si="0"/>
        <v>大阪府守口市</v>
      </c>
      <c r="AD56" s="32">
        <v>11.05</v>
      </c>
      <c r="AE56" s="34">
        <v>10.83</v>
      </c>
      <c r="AF56" s="51">
        <v>10.68</v>
      </c>
      <c r="AG56" s="91" t="s">
        <v>769</v>
      </c>
      <c r="AH56" s="598">
        <v>0.7</v>
      </c>
      <c r="AJ56" s="1"/>
      <c r="AK56" s="1"/>
      <c r="AL56" s="1"/>
      <c r="AM56" s="1"/>
      <c r="AN56" s="1"/>
      <c r="AW56" s="589"/>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9"/>
      <c r="U57" s="589"/>
      <c r="V57" s="6" t="s">
        <v>380</v>
      </c>
      <c r="W57" s="4" t="s">
        <v>777</v>
      </c>
      <c r="X57" s="2"/>
      <c r="Y57" s="595" t="s">
        <v>643</v>
      </c>
      <c r="Z57" s="596">
        <v>0.15</v>
      </c>
      <c r="AA57" s="39" t="s">
        <v>634</v>
      </c>
      <c r="AB57" s="34" t="s">
        <v>778</v>
      </c>
      <c r="AC57" s="43" t="str">
        <f t="shared" si="0"/>
        <v>大阪府大東市</v>
      </c>
      <c r="AD57" s="32">
        <v>11.05</v>
      </c>
      <c r="AE57" s="34">
        <v>10.83</v>
      </c>
      <c r="AF57" s="51">
        <v>10.68</v>
      </c>
      <c r="AG57" s="588"/>
      <c r="AH57" s="588"/>
      <c r="AJ57" s="1"/>
      <c r="AK57" s="1"/>
      <c r="AL57" s="1"/>
      <c r="AM57" s="1"/>
      <c r="AN57" s="1"/>
    </row>
    <row r="58" spans="1:56" ht="15" thickBot="1">
      <c r="A58" s="589"/>
      <c r="B58" s="589"/>
      <c r="C58" s="589"/>
      <c r="D58" s="589"/>
      <c r="E58" s="589"/>
      <c r="F58" s="589"/>
      <c r="G58" s="589"/>
      <c r="H58" s="589"/>
      <c r="I58" s="589"/>
      <c r="J58" s="130"/>
      <c r="K58" s="589"/>
      <c r="L58" s="589"/>
      <c r="M58" s="589"/>
      <c r="N58" s="589"/>
      <c r="O58" s="589"/>
      <c r="P58" s="24"/>
      <c r="Q58" s="24"/>
      <c r="R58" s="24"/>
      <c r="S58" s="24"/>
      <c r="V58" s="6" t="s">
        <v>380</v>
      </c>
      <c r="W58" s="4" t="s">
        <v>779</v>
      </c>
      <c r="X58" s="2"/>
      <c r="Y58" s="595" t="s">
        <v>643</v>
      </c>
      <c r="Z58" s="596">
        <v>0.15</v>
      </c>
      <c r="AA58" s="39" t="s">
        <v>634</v>
      </c>
      <c r="AB58" s="34" t="s">
        <v>780</v>
      </c>
      <c r="AC58" s="43" t="str">
        <f t="shared" si="0"/>
        <v>大阪府門真市</v>
      </c>
      <c r="AD58" s="32">
        <v>11.05</v>
      </c>
      <c r="AE58" s="34">
        <v>10.83</v>
      </c>
      <c r="AF58" s="51">
        <v>10.68</v>
      </c>
      <c r="AG58" s="1"/>
      <c r="AJ58" s="1"/>
      <c r="AK58" s="1"/>
      <c r="AL58" s="1"/>
      <c r="AM58" s="1"/>
      <c r="AN58" s="1"/>
      <c r="AO58" s="589"/>
      <c r="AP58" s="589"/>
      <c r="AV58" s="589"/>
      <c r="AZ58" s="1"/>
    </row>
    <row r="59" spans="1:56" ht="15" thickBot="1">
      <c r="A59" s="589"/>
      <c r="C59" s="589"/>
      <c r="D59" s="589"/>
      <c r="E59" s="589"/>
      <c r="F59" s="589"/>
      <c r="G59" s="589"/>
      <c r="H59" s="589"/>
      <c r="I59" s="589"/>
      <c r="J59" s="589"/>
      <c r="K59" s="589"/>
      <c r="L59" s="589"/>
      <c r="M59" s="589"/>
      <c r="N59" s="589"/>
      <c r="O59" s="589"/>
      <c r="P59" s="24"/>
      <c r="Q59" s="24"/>
      <c r="R59" s="24"/>
      <c r="S59" s="24"/>
      <c r="V59" s="6" t="s">
        <v>380</v>
      </c>
      <c r="W59" s="4" t="s">
        <v>781</v>
      </c>
      <c r="X59" s="2"/>
      <c r="Y59" s="595" t="s">
        <v>643</v>
      </c>
      <c r="Z59" s="596">
        <v>0.15</v>
      </c>
      <c r="AA59" s="39" t="s">
        <v>782</v>
      </c>
      <c r="AB59" s="34" t="s">
        <v>783</v>
      </c>
      <c r="AC59" s="43" t="str">
        <f t="shared" si="0"/>
        <v>兵庫県西宮市</v>
      </c>
      <c r="AD59" s="32">
        <v>11.05</v>
      </c>
      <c r="AE59" s="34">
        <v>10.83</v>
      </c>
      <c r="AF59" s="51">
        <v>10.68</v>
      </c>
      <c r="AG59" s="1"/>
      <c r="AJ59" s="1"/>
      <c r="AK59" s="1"/>
      <c r="AL59" s="1"/>
      <c r="AM59" s="1"/>
      <c r="AN59" s="1"/>
      <c r="AO59" s="589"/>
      <c r="AP59" s="589"/>
      <c r="AV59" s="589"/>
      <c r="AZ59" s="1"/>
    </row>
    <row r="60" spans="1:56" ht="15" thickBot="1">
      <c r="A60" s="589"/>
      <c r="C60" s="589"/>
      <c r="D60" s="589"/>
      <c r="E60" s="589"/>
      <c r="F60" s="589"/>
      <c r="G60" s="589"/>
      <c r="H60" s="589"/>
      <c r="I60" s="589"/>
      <c r="J60" s="589"/>
      <c r="K60" s="589"/>
      <c r="L60" s="589"/>
      <c r="M60" s="589"/>
      <c r="N60" s="589"/>
      <c r="O60" s="589"/>
      <c r="P60" s="24"/>
      <c r="Q60" s="24"/>
      <c r="R60" s="24"/>
      <c r="S60" s="24"/>
      <c r="V60" s="6" t="s">
        <v>380</v>
      </c>
      <c r="W60" s="4" t="s">
        <v>784</v>
      </c>
      <c r="X60" s="2"/>
      <c r="Y60" s="595" t="s">
        <v>643</v>
      </c>
      <c r="Z60" s="596">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9"/>
      <c r="K61" s="21"/>
      <c r="L61" s="21"/>
      <c r="M61" s="21"/>
      <c r="V61" s="6" t="s">
        <v>380</v>
      </c>
      <c r="W61" s="4" t="s">
        <v>786</v>
      </c>
      <c r="X61" s="2"/>
      <c r="Y61" s="597" t="s">
        <v>643</v>
      </c>
      <c r="Z61" s="598">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3" t="s">
        <v>789</v>
      </c>
      <c r="Z62" s="594">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5" t="s">
        <v>789</v>
      </c>
      <c r="Z63" s="596">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5" t="s">
        <v>789</v>
      </c>
      <c r="Z64" s="596">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5" t="s">
        <v>789</v>
      </c>
      <c r="Z65" s="596">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5" t="s">
        <v>789</v>
      </c>
      <c r="Z66" s="596">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5" t="s">
        <v>789</v>
      </c>
      <c r="Z67" s="596">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5" t="s">
        <v>789</v>
      </c>
      <c r="Z68" s="596">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5" t="s">
        <v>789</v>
      </c>
      <c r="Z69" s="596">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5" t="s">
        <v>789</v>
      </c>
      <c r="Z70" s="596">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5" t="s">
        <v>789</v>
      </c>
      <c r="Z71" s="596">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5" t="s">
        <v>789</v>
      </c>
      <c r="Z72" s="596">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5" t="s">
        <v>789</v>
      </c>
      <c r="Z73" s="596">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5" t="s">
        <v>789</v>
      </c>
      <c r="Z74" s="596">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5" t="s">
        <v>789</v>
      </c>
      <c r="Z75" s="596">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5" t="s">
        <v>789</v>
      </c>
      <c r="Z76" s="596">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5" t="s">
        <v>789</v>
      </c>
      <c r="Z77" s="596">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5" t="s">
        <v>789</v>
      </c>
      <c r="Z78" s="596">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5" t="s">
        <v>789</v>
      </c>
      <c r="Z79" s="596">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5" t="s">
        <v>789</v>
      </c>
      <c r="Z80" s="596">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5" t="s">
        <v>789</v>
      </c>
      <c r="Z81" s="596">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5" t="s">
        <v>789</v>
      </c>
      <c r="Z82" s="596">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5" t="s">
        <v>789</v>
      </c>
      <c r="Z83" s="596">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5" t="s">
        <v>789</v>
      </c>
      <c r="Z84" s="596">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7" t="s">
        <v>789</v>
      </c>
      <c r="Z85" s="598">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3" t="s">
        <v>838</v>
      </c>
      <c r="Z86" s="594">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5" t="s">
        <v>838</v>
      </c>
      <c r="Z87" s="596">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5" t="s">
        <v>838</v>
      </c>
      <c r="Z88" s="596">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5" t="s">
        <v>838</v>
      </c>
      <c r="Z89" s="596">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5" t="s">
        <v>838</v>
      </c>
      <c r="Z90" s="596">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5" t="s">
        <v>838</v>
      </c>
      <c r="Z91" s="596">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5" t="s">
        <v>838</v>
      </c>
      <c r="Z92" s="596">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5" t="s">
        <v>838</v>
      </c>
      <c r="Z93" s="596">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5" t="s">
        <v>838</v>
      </c>
      <c r="Z94" s="596">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5" t="s">
        <v>838</v>
      </c>
      <c r="Z95" s="596">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5" t="s">
        <v>838</v>
      </c>
      <c r="Z96" s="596">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5" t="s">
        <v>838</v>
      </c>
      <c r="Z97" s="596">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5" t="s">
        <v>838</v>
      </c>
      <c r="Z98" s="596">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5" t="s">
        <v>838</v>
      </c>
      <c r="Z99" s="596">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5" t="s">
        <v>838</v>
      </c>
      <c r="Z100" s="596">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5" t="s">
        <v>838</v>
      </c>
      <c r="Z101" s="596">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5" t="s">
        <v>838</v>
      </c>
      <c r="Z102" s="596">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5" t="s">
        <v>838</v>
      </c>
      <c r="Z103" s="596">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5" t="s">
        <v>838</v>
      </c>
      <c r="Z104" s="596">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5" t="s">
        <v>838</v>
      </c>
      <c r="Z105" s="596">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5" t="s">
        <v>838</v>
      </c>
      <c r="Z106" s="596">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5" t="s">
        <v>838</v>
      </c>
      <c r="Z107" s="596">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5" t="s">
        <v>838</v>
      </c>
      <c r="Z108" s="596">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5" t="s">
        <v>838</v>
      </c>
      <c r="Z109" s="596">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5" t="s">
        <v>838</v>
      </c>
      <c r="Z110" s="596">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5" t="s">
        <v>838</v>
      </c>
      <c r="Z111" s="596">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5" t="s">
        <v>838</v>
      </c>
      <c r="Z112" s="596">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5" t="s">
        <v>838</v>
      </c>
      <c r="Z113" s="596">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5" t="s">
        <v>838</v>
      </c>
      <c r="Z114" s="596">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5" t="s">
        <v>838</v>
      </c>
      <c r="Z115" s="596">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5" t="s">
        <v>838</v>
      </c>
      <c r="Z116" s="596">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5" t="s">
        <v>838</v>
      </c>
      <c r="Z117" s="596">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5" t="s">
        <v>838</v>
      </c>
      <c r="Z118" s="596">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5" t="s">
        <v>838</v>
      </c>
      <c r="Z119" s="596">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5" t="s">
        <v>838</v>
      </c>
      <c r="Z120" s="596">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5" t="s">
        <v>838</v>
      </c>
      <c r="Z121" s="596">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5" t="s">
        <v>838</v>
      </c>
      <c r="Z122" s="596">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5" t="s">
        <v>838</v>
      </c>
      <c r="Z123" s="596">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5" t="s">
        <v>838</v>
      </c>
      <c r="Z124" s="596">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5" t="s">
        <v>838</v>
      </c>
      <c r="Z125" s="596">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5" t="s">
        <v>838</v>
      </c>
      <c r="Z126" s="596">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5" t="s">
        <v>838</v>
      </c>
      <c r="Z127" s="596">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5" t="s">
        <v>838</v>
      </c>
      <c r="Z128" s="596">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5" t="s">
        <v>838</v>
      </c>
      <c r="Z129" s="596">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5" t="s">
        <v>838</v>
      </c>
      <c r="Z130" s="596">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5" t="s">
        <v>838</v>
      </c>
      <c r="Z131" s="596">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5" t="s">
        <v>838</v>
      </c>
      <c r="Z132" s="596">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5" t="s">
        <v>838</v>
      </c>
      <c r="Z133" s="596">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5" t="s">
        <v>838</v>
      </c>
      <c r="Z134" s="596">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5" t="s">
        <v>838</v>
      </c>
      <c r="Z135" s="596">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5" t="s">
        <v>838</v>
      </c>
      <c r="Z136" s="596">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5" t="s">
        <v>838</v>
      </c>
      <c r="Z137" s="596">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5" t="s">
        <v>838</v>
      </c>
      <c r="Z138" s="596">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5" t="s">
        <v>838</v>
      </c>
      <c r="Z139" s="596">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5" t="s">
        <v>838</v>
      </c>
      <c r="Z140" s="596">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5" t="s">
        <v>838</v>
      </c>
      <c r="Z141" s="596">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5" t="s">
        <v>838</v>
      </c>
      <c r="Z142" s="596">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5" t="s">
        <v>838</v>
      </c>
      <c r="Z143" s="596">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7" t="s">
        <v>838</v>
      </c>
      <c r="Z144" s="598">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9" t="s">
        <v>959</v>
      </c>
      <c r="Z145" s="600">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5" t="s">
        <v>959</v>
      </c>
      <c r="Z146" s="596">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5" t="s">
        <v>959</v>
      </c>
      <c r="Z147" s="596">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5" t="s">
        <v>959</v>
      </c>
      <c r="Z148" s="596">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5" t="s">
        <v>959</v>
      </c>
      <c r="Z149" s="596">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5" t="s">
        <v>959</v>
      </c>
      <c r="Z150" s="596">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5" t="s">
        <v>959</v>
      </c>
      <c r="Z151" s="596">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5" t="s">
        <v>959</v>
      </c>
      <c r="Z152" s="596">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5" t="s">
        <v>959</v>
      </c>
      <c r="Z153" s="596">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5" t="s">
        <v>959</v>
      </c>
      <c r="Z154" s="596">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5" t="s">
        <v>959</v>
      </c>
      <c r="Z155" s="596">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5" t="s">
        <v>959</v>
      </c>
      <c r="Z156" s="596">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5" t="s">
        <v>959</v>
      </c>
      <c r="Z157" s="596">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5" t="s">
        <v>959</v>
      </c>
      <c r="Z158" s="596">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5" t="s">
        <v>959</v>
      </c>
      <c r="Z159" s="596">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5" t="s">
        <v>959</v>
      </c>
      <c r="Z160" s="596">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5" t="s">
        <v>959</v>
      </c>
      <c r="Z161" s="596">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5" t="s">
        <v>959</v>
      </c>
      <c r="Z162" s="596">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5" t="s">
        <v>959</v>
      </c>
      <c r="Z163" s="596">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5" t="s">
        <v>959</v>
      </c>
      <c r="Z164" s="596">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5" t="s">
        <v>959</v>
      </c>
      <c r="Z165" s="596">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5" t="s">
        <v>959</v>
      </c>
      <c r="Z166" s="596">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5" t="s">
        <v>959</v>
      </c>
      <c r="Z167" s="596">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5" t="s">
        <v>959</v>
      </c>
      <c r="Z168" s="596">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5" t="s">
        <v>959</v>
      </c>
      <c r="Z169" s="596">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5" t="s">
        <v>959</v>
      </c>
      <c r="Z170" s="596">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5" t="s">
        <v>959</v>
      </c>
      <c r="Z171" s="596">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5" t="s">
        <v>959</v>
      </c>
      <c r="Z172" s="596">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5" t="s">
        <v>959</v>
      </c>
      <c r="Z173" s="596">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5" t="s">
        <v>959</v>
      </c>
      <c r="Z174" s="596">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5" t="s">
        <v>959</v>
      </c>
      <c r="Z175" s="596">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5" t="s">
        <v>959</v>
      </c>
      <c r="Z176" s="596">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5" t="s">
        <v>959</v>
      </c>
      <c r="Z177" s="596">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5" t="s">
        <v>959</v>
      </c>
      <c r="Z178" s="596">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5" t="s">
        <v>959</v>
      </c>
      <c r="Z179" s="596">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5" t="s">
        <v>959</v>
      </c>
      <c r="Z180" s="596">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5" t="s">
        <v>959</v>
      </c>
      <c r="Z181" s="596">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5" t="s">
        <v>959</v>
      </c>
      <c r="Z182" s="596">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5" t="s">
        <v>959</v>
      </c>
      <c r="Z183" s="596">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5" t="s">
        <v>959</v>
      </c>
      <c r="Z184" s="596">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5" t="s">
        <v>959</v>
      </c>
      <c r="Z185" s="596">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5" t="s">
        <v>959</v>
      </c>
      <c r="Z186" s="596">
        <v>0.06</v>
      </c>
      <c r="AA186" s="151" t="s">
        <v>483</v>
      </c>
      <c r="AB186" s="34" t="s">
        <v>1042</v>
      </c>
      <c r="AC186" s="51" t="str">
        <f t="shared" si="3"/>
        <v>千葉県柏市</v>
      </c>
      <c r="AD186" s="32">
        <v>10.42</v>
      </c>
      <c r="AE186" s="34">
        <v>10.33</v>
      </c>
      <c r="AF186" s="51">
        <v>10.27</v>
      </c>
      <c r="AG186" s="1"/>
    </row>
    <row r="187" spans="22:33">
      <c r="V187" s="6" t="s">
        <v>380</v>
      </c>
      <c r="W187" s="4" t="s">
        <v>1043</v>
      </c>
      <c r="X187" s="2"/>
      <c r="Y187" s="595" t="s">
        <v>959</v>
      </c>
      <c r="Z187" s="596">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5" t="s">
        <v>959</v>
      </c>
      <c r="Z188" s="596">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5" t="s">
        <v>959</v>
      </c>
      <c r="Z189" s="596">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5" t="s">
        <v>959</v>
      </c>
      <c r="Z190" s="596">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5" t="s">
        <v>959</v>
      </c>
      <c r="Z191" s="596">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5" t="s">
        <v>959</v>
      </c>
      <c r="Z192" s="596">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5" t="s">
        <v>959</v>
      </c>
      <c r="Z193" s="596">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5" t="s">
        <v>959</v>
      </c>
      <c r="Z194" s="596">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5" t="s">
        <v>959</v>
      </c>
      <c r="Z195" s="596">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5" t="s">
        <v>959</v>
      </c>
      <c r="Z196" s="596">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5" t="s">
        <v>959</v>
      </c>
      <c r="Z197" s="596">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5" t="s">
        <v>959</v>
      </c>
      <c r="Z198" s="596">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5" t="s">
        <v>959</v>
      </c>
      <c r="Z199" s="596">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5" t="s">
        <v>959</v>
      </c>
      <c r="Z200" s="596">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5" t="s">
        <v>959</v>
      </c>
      <c r="Z201" s="596">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5" t="s">
        <v>959</v>
      </c>
      <c r="Z202" s="596">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5" t="s">
        <v>959</v>
      </c>
      <c r="Z203" s="596">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5" t="s">
        <v>959</v>
      </c>
      <c r="Z204" s="596">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5" t="s">
        <v>959</v>
      </c>
      <c r="Z205" s="596">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5" t="s">
        <v>959</v>
      </c>
      <c r="Z206" s="596">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5" t="s">
        <v>959</v>
      </c>
      <c r="Z207" s="596">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5" t="s">
        <v>959</v>
      </c>
      <c r="Z208" s="596">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5" t="s">
        <v>959</v>
      </c>
      <c r="Z209" s="596">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5" t="s">
        <v>959</v>
      </c>
      <c r="Z210" s="596">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5" t="s">
        <v>959</v>
      </c>
      <c r="Z211" s="596">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5" t="s">
        <v>959</v>
      </c>
      <c r="Z212" s="596">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5" t="s">
        <v>959</v>
      </c>
      <c r="Z213" s="596">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5" t="s">
        <v>959</v>
      </c>
      <c r="Z214" s="596">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5" t="s">
        <v>959</v>
      </c>
      <c r="Z215" s="596">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5" t="s">
        <v>959</v>
      </c>
      <c r="Z216" s="596">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5" t="s">
        <v>959</v>
      </c>
      <c r="Z217" s="596">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5" t="s">
        <v>959</v>
      </c>
      <c r="Z218" s="596">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5" t="s">
        <v>959</v>
      </c>
      <c r="Z219" s="596">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5" t="s">
        <v>959</v>
      </c>
      <c r="Z220" s="596">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5" t="s">
        <v>959</v>
      </c>
      <c r="Z221" s="596">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5" t="s">
        <v>959</v>
      </c>
      <c r="Z222" s="596">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5" t="s">
        <v>959</v>
      </c>
      <c r="Z223" s="596">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5" t="s">
        <v>959</v>
      </c>
      <c r="Z224" s="596">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5" t="s">
        <v>959</v>
      </c>
      <c r="Z225" s="596">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5" t="s">
        <v>959</v>
      </c>
      <c r="Z226" s="596">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5" t="s">
        <v>959</v>
      </c>
      <c r="Z227" s="596">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5" t="s">
        <v>959</v>
      </c>
      <c r="Z228" s="596">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5" t="s">
        <v>959</v>
      </c>
      <c r="Z229" s="596">
        <v>0.06</v>
      </c>
      <c r="AA229" s="151" t="s">
        <v>579</v>
      </c>
      <c r="AB229" s="34" t="s">
        <v>1128</v>
      </c>
      <c r="AC229" s="51" t="str">
        <f t="shared" si="4"/>
        <v>三重県津市</v>
      </c>
      <c r="AD229" s="32">
        <v>10.42</v>
      </c>
      <c r="AE229" s="34">
        <v>10.33</v>
      </c>
      <c r="AF229" s="51">
        <v>10.27</v>
      </c>
      <c r="AG229" s="1"/>
    </row>
    <row r="230" spans="22:33">
      <c r="V230" s="4" t="s">
        <v>407</v>
      </c>
      <c r="W230" s="4" t="s">
        <v>1129</v>
      </c>
      <c r="X230" s="2"/>
      <c r="Y230" s="595" t="s">
        <v>959</v>
      </c>
      <c r="Z230" s="596">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5" t="s">
        <v>959</v>
      </c>
      <c r="Z231" s="596">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5" t="s">
        <v>959</v>
      </c>
      <c r="Z232" s="596">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5" t="s">
        <v>959</v>
      </c>
      <c r="Z233" s="596">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5" t="s">
        <v>959</v>
      </c>
      <c r="Z234" s="596">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5" t="s">
        <v>959</v>
      </c>
      <c r="Z235" s="596">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5" t="s">
        <v>959</v>
      </c>
      <c r="Z236" s="596">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5" t="s">
        <v>959</v>
      </c>
      <c r="Z237" s="596">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5" t="s">
        <v>959</v>
      </c>
      <c r="Z238" s="596">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5" t="s">
        <v>959</v>
      </c>
      <c r="Z239" s="596">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5" t="s">
        <v>959</v>
      </c>
      <c r="Z240" s="596">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5" t="s">
        <v>959</v>
      </c>
      <c r="Z241" s="596">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5" t="s">
        <v>959</v>
      </c>
      <c r="Z242" s="596">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5" t="s">
        <v>959</v>
      </c>
      <c r="Z243" s="596">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5" t="s">
        <v>959</v>
      </c>
      <c r="Z244" s="596">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5" t="s">
        <v>959</v>
      </c>
      <c r="Z245" s="596">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5" t="s">
        <v>959</v>
      </c>
      <c r="Z246" s="596">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5" t="s">
        <v>959</v>
      </c>
      <c r="Z247" s="596">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5" t="s">
        <v>959</v>
      </c>
      <c r="Z248" s="596">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5" t="s">
        <v>959</v>
      </c>
      <c r="Z249" s="596">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5" t="s">
        <v>959</v>
      </c>
      <c r="Z250" s="596">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5" t="s">
        <v>959</v>
      </c>
      <c r="Z251" s="596">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5" t="s">
        <v>959</v>
      </c>
      <c r="Z252" s="596">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5" t="s">
        <v>959</v>
      </c>
      <c r="Z253" s="596">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5" t="s">
        <v>959</v>
      </c>
      <c r="Z254" s="596">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5" t="s">
        <v>959</v>
      </c>
      <c r="Z255" s="596">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5" t="s">
        <v>959</v>
      </c>
      <c r="Z256" s="596">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5" t="s">
        <v>959</v>
      </c>
      <c r="Z257" s="596">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5" t="s">
        <v>959</v>
      </c>
      <c r="Z258" s="596">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5" t="s">
        <v>959</v>
      </c>
      <c r="Z259" s="596">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5" t="s">
        <v>959</v>
      </c>
      <c r="Z260" s="596">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5" t="s">
        <v>959</v>
      </c>
      <c r="Z261" s="596">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5" t="s">
        <v>959</v>
      </c>
      <c r="Z262" s="596">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5" t="s">
        <v>959</v>
      </c>
      <c r="Z263" s="596">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5" t="s">
        <v>959</v>
      </c>
      <c r="Z264" s="596">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5" t="s">
        <v>959</v>
      </c>
      <c r="Z265" s="596">
        <v>0.06</v>
      </c>
      <c r="AA265" s="151" t="s">
        <v>605</v>
      </c>
      <c r="AB265" s="34" t="s">
        <v>1199</v>
      </c>
      <c r="AC265" s="51" t="str">
        <f t="shared" si="5"/>
        <v>大阪府岬町</v>
      </c>
      <c r="AD265" s="32">
        <v>10.42</v>
      </c>
      <c r="AE265" s="34">
        <v>10.33</v>
      </c>
      <c r="AF265" s="51">
        <v>10.27</v>
      </c>
      <c r="AG265" s="1"/>
    </row>
    <row r="266" spans="22:33">
      <c r="V266" s="4" t="s">
        <v>415</v>
      </c>
      <c r="W266" s="4" t="s">
        <v>1200</v>
      </c>
      <c r="X266" s="2"/>
      <c r="Y266" s="595" t="s">
        <v>959</v>
      </c>
      <c r="Z266" s="596">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5" t="s">
        <v>959</v>
      </c>
      <c r="Z267" s="596">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5" t="s">
        <v>959</v>
      </c>
      <c r="Z268" s="596">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5" t="s">
        <v>959</v>
      </c>
      <c r="Z269" s="596">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5" t="s">
        <v>959</v>
      </c>
      <c r="Z270" s="596">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5" t="s">
        <v>959</v>
      </c>
      <c r="Z271" s="596">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5" t="s">
        <v>959</v>
      </c>
      <c r="Z272" s="596">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5" t="s">
        <v>959</v>
      </c>
      <c r="Z273" s="596">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5" t="s">
        <v>959</v>
      </c>
      <c r="Z274" s="596">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5" t="s">
        <v>959</v>
      </c>
      <c r="Z275" s="596">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5" t="s">
        <v>959</v>
      </c>
      <c r="Z276" s="596">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5" t="s">
        <v>959</v>
      </c>
      <c r="Z277" s="596">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5" t="s">
        <v>959</v>
      </c>
      <c r="Z278" s="596">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5" t="s">
        <v>959</v>
      </c>
      <c r="Z279" s="596">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5" t="s">
        <v>959</v>
      </c>
      <c r="Z280" s="596">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1" t="s">
        <v>959</v>
      </c>
      <c r="Z281" s="602">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3" t="s">
        <v>1233</v>
      </c>
      <c r="Z282" s="594">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5" t="s">
        <v>1233</v>
      </c>
      <c r="Z283" s="596">
        <v>0.03</v>
      </c>
      <c r="AA283" s="608" t="s">
        <v>448</v>
      </c>
      <c r="AB283" s="34" t="s">
        <v>1236</v>
      </c>
      <c r="AC283" s="43" t="str">
        <f t="shared" si="5"/>
        <v>茨城県結城市</v>
      </c>
      <c r="AD283" s="32">
        <v>10.210000000000001</v>
      </c>
      <c r="AE283" s="34">
        <v>10.17</v>
      </c>
      <c r="AF283" s="51">
        <v>10.14</v>
      </c>
      <c r="AG283" s="1"/>
    </row>
    <row r="284" spans="22:33">
      <c r="V284" s="4" t="s">
        <v>415</v>
      </c>
      <c r="W284" s="4" t="s">
        <v>1237</v>
      </c>
      <c r="X284" s="2"/>
      <c r="Y284" s="595" t="s">
        <v>1233</v>
      </c>
      <c r="Z284" s="596">
        <v>0.03</v>
      </c>
      <c r="AA284" s="608" t="s">
        <v>448</v>
      </c>
      <c r="AB284" s="34" t="s">
        <v>1238</v>
      </c>
      <c r="AC284" s="43" t="str">
        <f t="shared" si="5"/>
        <v>茨城県下妻市</v>
      </c>
      <c r="AD284" s="32">
        <v>10.210000000000001</v>
      </c>
      <c r="AE284" s="34">
        <v>10.17</v>
      </c>
      <c r="AF284" s="51">
        <v>10.14</v>
      </c>
      <c r="AG284" s="1"/>
    </row>
    <row r="285" spans="22:33">
      <c r="V285" s="4" t="s">
        <v>415</v>
      </c>
      <c r="W285" s="4" t="s">
        <v>1239</v>
      </c>
      <c r="X285" s="2"/>
      <c r="Y285" s="595" t="s">
        <v>1233</v>
      </c>
      <c r="Z285" s="596">
        <v>0.03</v>
      </c>
      <c r="AA285" s="608" t="s">
        <v>448</v>
      </c>
      <c r="AB285" s="34" t="s">
        <v>1240</v>
      </c>
      <c r="AC285" s="43" t="str">
        <f t="shared" si="5"/>
        <v>茨城県常総市</v>
      </c>
      <c r="AD285" s="32">
        <v>10.210000000000001</v>
      </c>
      <c r="AE285" s="34">
        <v>10.17</v>
      </c>
      <c r="AF285" s="51">
        <v>10.14</v>
      </c>
      <c r="AG285" s="1"/>
    </row>
    <row r="286" spans="22:33">
      <c r="V286" s="4" t="s">
        <v>415</v>
      </c>
      <c r="W286" s="4" t="s">
        <v>1241</v>
      </c>
      <c r="X286" s="2"/>
      <c r="Y286" s="595" t="s">
        <v>1233</v>
      </c>
      <c r="Z286" s="596">
        <v>0.03</v>
      </c>
      <c r="AA286" s="608" t="s">
        <v>448</v>
      </c>
      <c r="AB286" s="34" t="s">
        <v>1242</v>
      </c>
      <c r="AC286" s="43" t="str">
        <f t="shared" si="5"/>
        <v>茨城県笠間市</v>
      </c>
      <c r="AD286" s="32">
        <v>10.210000000000001</v>
      </c>
      <c r="AE286" s="34">
        <v>10.17</v>
      </c>
      <c r="AF286" s="51">
        <v>10.14</v>
      </c>
      <c r="AG286" s="1"/>
    </row>
    <row r="287" spans="22:33">
      <c r="V287" s="4" t="s">
        <v>415</v>
      </c>
      <c r="W287" s="4" t="s">
        <v>1243</v>
      </c>
      <c r="X287" s="2"/>
      <c r="Y287" s="595" t="s">
        <v>1233</v>
      </c>
      <c r="Z287" s="596">
        <v>0.03</v>
      </c>
      <c r="AA287" s="608"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5" t="s">
        <v>1233</v>
      </c>
      <c r="Z288" s="596">
        <v>0.03</v>
      </c>
      <c r="AA288" s="608" t="s">
        <v>448</v>
      </c>
      <c r="AB288" s="34" t="s">
        <v>1246</v>
      </c>
      <c r="AC288" s="43" t="str">
        <f t="shared" si="5"/>
        <v>茨城県那珂市</v>
      </c>
      <c r="AD288" s="32">
        <v>10.210000000000001</v>
      </c>
      <c r="AE288" s="34">
        <v>10.17</v>
      </c>
      <c r="AF288" s="51">
        <v>10.14</v>
      </c>
      <c r="AG288" s="1"/>
    </row>
    <row r="289" spans="22:33">
      <c r="V289" s="4" t="s">
        <v>415</v>
      </c>
      <c r="W289" s="4" t="s">
        <v>1247</v>
      </c>
      <c r="X289" s="2"/>
      <c r="Y289" s="595" t="s">
        <v>1233</v>
      </c>
      <c r="Z289" s="596">
        <v>0.03</v>
      </c>
      <c r="AA289" s="608" t="s">
        <v>448</v>
      </c>
      <c r="AB289" s="34" t="s">
        <v>1248</v>
      </c>
      <c r="AC289" s="43" t="str">
        <f t="shared" si="5"/>
        <v>茨城県筑西市</v>
      </c>
      <c r="AD289" s="32">
        <v>10.210000000000001</v>
      </c>
      <c r="AE289" s="34">
        <v>10.17</v>
      </c>
      <c r="AF289" s="51">
        <v>10.14</v>
      </c>
      <c r="AG289" s="1"/>
    </row>
    <row r="290" spans="22:33">
      <c r="V290" s="4" t="s">
        <v>415</v>
      </c>
      <c r="W290" s="4" t="s">
        <v>1249</v>
      </c>
      <c r="X290" s="2"/>
      <c r="Y290" s="595" t="s">
        <v>1233</v>
      </c>
      <c r="Z290" s="596">
        <v>0.03</v>
      </c>
      <c r="AA290" s="608" t="s">
        <v>448</v>
      </c>
      <c r="AB290" s="34" t="s">
        <v>1250</v>
      </c>
      <c r="AC290" s="43" t="str">
        <f t="shared" si="5"/>
        <v>茨城県坂東市</v>
      </c>
      <c r="AD290" s="32">
        <v>10.210000000000001</v>
      </c>
      <c r="AE290" s="34">
        <v>10.17</v>
      </c>
      <c r="AF290" s="51">
        <v>10.14</v>
      </c>
      <c r="AG290" s="1"/>
    </row>
    <row r="291" spans="22:33">
      <c r="V291" s="4" t="s">
        <v>415</v>
      </c>
      <c r="W291" s="4" t="s">
        <v>1251</v>
      </c>
      <c r="X291" s="2"/>
      <c r="Y291" s="595" t="s">
        <v>1233</v>
      </c>
      <c r="Z291" s="596">
        <v>0.03</v>
      </c>
      <c r="AA291" s="608" t="s">
        <v>448</v>
      </c>
      <c r="AB291" s="34" t="s">
        <v>1252</v>
      </c>
      <c r="AC291" s="43" t="str">
        <f t="shared" si="5"/>
        <v>茨城県稲敷市</v>
      </c>
      <c r="AD291" s="32">
        <v>10.210000000000001</v>
      </c>
      <c r="AE291" s="34">
        <v>10.17</v>
      </c>
      <c r="AF291" s="51">
        <v>10.14</v>
      </c>
      <c r="AG291" s="1"/>
    </row>
    <row r="292" spans="22:33">
      <c r="V292" s="4" t="s">
        <v>415</v>
      </c>
      <c r="W292" s="4" t="s">
        <v>1253</v>
      </c>
      <c r="X292" s="2"/>
      <c r="Y292" s="595" t="s">
        <v>1233</v>
      </c>
      <c r="Z292" s="596">
        <v>0.03</v>
      </c>
      <c r="AA292" s="608"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5" t="s">
        <v>1233</v>
      </c>
      <c r="Z293" s="596">
        <v>0.03</v>
      </c>
      <c r="AA293" s="608" t="s">
        <v>448</v>
      </c>
      <c r="AB293" s="34" t="s">
        <v>1256</v>
      </c>
      <c r="AC293" s="43" t="str">
        <f t="shared" si="5"/>
        <v>茨城県大洗町</v>
      </c>
      <c r="AD293" s="32">
        <v>10.210000000000001</v>
      </c>
      <c r="AE293" s="34">
        <v>10.17</v>
      </c>
      <c r="AF293" s="51">
        <v>10.14</v>
      </c>
      <c r="AG293" s="1"/>
    </row>
    <row r="294" spans="22:33">
      <c r="V294" s="4" t="s">
        <v>415</v>
      </c>
      <c r="W294" s="4" t="s">
        <v>1257</v>
      </c>
      <c r="X294" s="2"/>
      <c r="Y294" s="595" t="s">
        <v>1233</v>
      </c>
      <c r="Z294" s="596">
        <v>0.03</v>
      </c>
      <c r="AA294" s="608" t="s">
        <v>448</v>
      </c>
      <c r="AB294" s="34" t="s">
        <v>1258</v>
      </c>
      <c r="AC294" s="43" t="str">
        <f t="shared" si="5"/>
        <v>茨城県阿見町</v>
      </c>
      <c r="AD294" s="32">
        <v>10.210000000000001</v>
      </c>
      <c r="AE294" s="34">
        <v>10.17</v>
      </c>
      <c r="AF294" s="51">
        <v>10.14</v>
      </c>
      <c r="AG294" s="1"/>
    </row>
    <row r="295" spans="22:33">
      <c r="V295" s="4" t="s">
        <v>415</v>
      </c>
      <c r="W295" s="4" t="s">
        <v>1259</v>
      </c>
      <c r="X295" s="2"/>
      <c r="Y295" s="595" t="s">
        <v>1233</v>
      </c>
      <c r="Z295" s="596">
        <v>0.03</v>
      </c>
      <c r="AA295" s="608" t="s">
        <v>448</v>
      </c>
      <c r="AB295" s="34" t="s">
        <v>1260</v>
      </c>
      <c r="AC295" s="43" t="str">
        <f t="shared" si="5"/>
        <v>茨城県河内町</v>
      </c>
      <c r="AD295" s="32">
        <v>10.210000000000001</v>
      </c>
      <c r="AE295" s="34">
        <v>10.17</v>
      </c>
      <c r="AF295" s="51">
        <v>10.14</v>
      </c>
      <c r="AG295" s="1"/>
    </row>
    <row r="296" spans="22:33">
      <c r="V296" s="4" t="s">
        <v>423</v>
      </c>
      <c r="W296" s="4" t="s">
        <v>1261</v>
      </c>
      <c r="X296" s="2"/>
      <c r="Y296" s="595" t="s">
        <v>1233</v>
      </c>
      <c r="Z296" s="596">
        <v>0.03</v>
      </c>
      <c r="AA296" s="608" t="s">
        <v>448</v>
      </c>
      <c r="AB296" s="34" t="s">
        <v>1262</v>
      </c>
      <c r="AC296" s="43" t="str">
        <f t="shared" si="5"/>
        <v>茨城県八千代町</v>
      </c>
      <c r="AD296" s="32">
        <v>10.210000000000001</v>
      </c>
      <c r="AE296" s="34">
        <v>10.17</v>
      </c>
      <c r="AF296" s="51">
        <v>10.14</v>
      </c>
      <c r="AG296" s="1"/>
    </row>
    <row r="297" spans="22:33">
      <c r="V297" s="4" t="s">
        <v>423</v>
      </c>
      <c r="W297" s="4" t="s">
        <v>1263</v>
      </c>
      <c r="X297" s="2"/>
      <c r="Y297" s="595" t="s">
        <v>1233</v>
      </c>
      <c r="Z297" s="596">
        <v>0.03</v>
      </c>
      <c r="AA297" s="608" t="s">
        <v>448</v>
      </c>
      <c r="AB297" s="34" t="s">
        <v>1264</v>
      </c>
      <c r="AC297" s="43" t="str">
        <f t="shared" si="5"/>
        <v>茨城県五霞町</v>
      </c>
      <c r="AD297" s="32">
        <v>10.210000000000001</v>
      </c>
      <c r="AE297" s="34">
        <v>10.17</v>
      </c>
      <c r="AF297" s="51">
        <v>10.14</v>
      </c>
      <c r="AG297" s="1"/>
    </row>
    <row r="298" spans="22:33">
      <c r="V298" s="4" t="s">
        <v>423</v>
      </c>
      <c r="W298" s="4" t="s">
        <v>1265</v>
      </c>
      <c r="X298" s="2"/>
      <c r="Y298" s="595" t="s">
        <v>1233</v>
      </c>
      <c r="Z298" s="596">
        <v>0.03</v>
      </c>
      <c r="AA298" s="608" t="s">
        <v>448</v>
      </c>
      <c r="AB298" s="34" t="s">
        <v>1266</v>
      </c>
      <c r="AC298" s="43" t="str">
        <f t="shared" si="5"/>
        <v>茨城県境町</v>
      </c>
      <c r="AD298" s="32">
        <v>10.210000000000001</v>
      </c>
      <c r="AE298" s="34">
        <v>10.17</v>
      </c>
      <c r="AF298" s="51">
        <v>10.14</v>
      </c>
      <c r="AG298" s="1"/>
    </row>
    <row r="299" spans="22:33">
      <c r="V299" s="4" t="s">
        <v>423</v>
      </c>
      <c r="W299" s="4" t="s">
        <v>1267</v>
      </c>
      <c r="X299" s="2"/>
      <c r="Y299" s="595" t="s">
        <v>1233</v>
      </c>
      <c r="Z299" s="596">
        <v>0.03</v>
      </c>
      <c r="AA299" s="608" t="s">
        <v>456</v>
      </c>
      <c r="AB299" s="34" t="s">
        <v>1268</v>
      </c>
      <c r="AC299" s="43" t="str">
        <f t="shared" si="5"/>
        <v>栃木県栃木市</v>
      </c>
      <c r="AD299" s="32">
        <v>10.210000000000001</v>
      </c>
      <c r="AE299" s="34">
        <v>10.17</v>
      </c>
      <c r="AF299" s="51">
        <v>10.14</v>
      </c>
      <c r="AG299" s="1"/>
    </row>
    <row r="300" spans="22:33">
      <c r="V300" s="4" t="s">
        <v>423</v>
      </c>
      <c r="W300" s="4" t="s">
        <v>1269</v>
      </c>
      <c r="X300" s="2"/>
      <c r="Y300" s="595" t="s">
        <v>1233</v>
      </c>
      <c r="Z300" s="596">
        <v>0.03</v>
      </c>
      <c r="AA300" s="608" t="s">
        <v>456</v>
      </c>
      <c r="AB300" s="34" t="s">
        <v>1270</v>
      </c>
      <c r="AC300" s="43" t="str">
        <f t="shared" si="5"/>
        <v>栃木県鹿沼市</v>
      </c>
      <c r="AD300" s="32">
        <v>10.210000000000001</v>
      </c>
      <c r="AE300" s="34">
        <v>10.17</v>
      </c>
      <c r="AF300" s="51">
        <v>10.14</v>
      </c>
      <c r="AG300" s="1"/>
    </row>
    <row r="301" spans="22:33">
      <c r="V301" s="4" t="s">
        <v>423</v>
      </c>
      <c r="W301" s="4" t="s">
        <v>1271</v>
      </c>
      <c r="X301" s="2"/>
      <c r="Y301" s="595" t="s">
        <v>1233</v>
      </c>
      <c r="Z301" s="596">
        <v>0.03</v>
      </c>
      <c r="AA301" s="608" t="s">
        <v>456</v>
      </c>
      <c r="AB301" s="34" t="s">
        <v>1272</v>
      </c>
      <c r="AC301" s="43" t="str">
        <f t="shared" si="5"/>
        <v>栃木県日光市</v>
      </c>
      <c r="AD301" s="32">
        <v>10.210000000000001</v>
      </c>
      <c r="AE301" s="34">
        <v>10.17</v>
      </c>
      <c r="AF301" s="51">
        <v>10.14</v>
      </c>
      <c r="AG301" s="1"/>
    </row>
    <row r="302" spans="22:33">
      <c r="V302" s="4" t="s">
        <v>423</v>
      </c>
      <c r="W302" s="4" t="s">
        <v>1273</v>
      </c>
      <c r="X302" s="2"/>
      <c r="Y302" s="595" t="s">
        <v>1233</v>
      </c>
      <c r="Z302" s="596">
        <v>0.03</v>
      </c>
      <c r="AA302" s="608" t="s">
        <v>456</v>
      </c>
      <c r="AB302" s="34" t="s">
        <v>1274</v>
      </c>
      <c r="AC302" s="43" t="str">
        <f t="shared" si="5"/>
        <v>栃木県小山市</v>
      </c>
      <c r="AD302" s="32">
        <v>10.210000000000001</v>
      </c>
      <c r="AE302" s="34">
        <v>10.17</v>
      </c>
      <c r="AF302" s="51">
        <v>10.14</v>
      </c>
      <c r="AG302" s="1"/>
    </row>
    <row r="303" spans="22:33">
      <c r="V303" s="4" t="s">
        <v>423</v>
      </c>
      <c r="W303" s="4" t="s">
        <v>1275</v>
      </c>
      <c r="X303" s="2"/>
      <c r="Y303" s="595" t="s">
        <v>1233</v>
      </c>
      <c r="Z303" s="596">
        <v>0.03</v>
      </c>
      <c r="AA303" s="608" t="s">
        <v>456</v>
      </c>
      <c r="AB303" s="34" t="s">
        <v>1276</v>
      </c>
      <c r="AC303" s="43" t="str">
        <f t="shared" si="5"/>
        <v>栃木県真岡市</v>
      </c>
      <c r="AD303" s="32">
        <v>10.210000000000001</v>
      </c>
      <c r="AE303" s="34">
        <v>10.17</v>
      </c>
      <c r="AF303" s="51">
        <v>10.14</v>
      </c>
      <c r="AG303" s="1"/>
    </row>
    <row r="304" spans="22:33">
      <c r="V304" s="4" t="s">
        <v>423</v>
      </c>
      <c r="W304" s="4" t="s">
        <v>1277</v>
      </c>
      <c r="X304" s="2"/>
      <c r="Y304" s="595" t="s">
        <v>1233</v>
      </c>
      <c r="Z304" s="596">
        <v>0.03</v>
      </c>
      <c r="AA304" s="608" t="s">
        <v>456</v>
      </c>
      <c r="AB304" s="34" t="s">
        <v>1278</v>
      </c>
      <c r="AC304" s="43" t="str">
        <f t="shared" si="5"/>
        <v>栃木県大田原市</v>
      </c>
      <c r="AD304" s="32">
        <v>10.210000000000001</v>
      </c>
      <c r="AE304" s="34">
        <v>10.17</v>
      </c>
      <c r="AF304" s="51">
        <v>10.14</v>
      </c>
      <c r="AG304" s="1"/>
    </row>
    <row r="305" spans="22:33">
      <c r="V305" s="4" t="s">
        <v>423</v>
      </c>
      <c r="W305" s="4" t="s">
        <v>1279</v>
      </c>
      <c r="X305" s="2"/>
      <c r="Y305" s="595" t="s">
        <v>1233</v>
      </c>
      <c r="Z305" s="596">
        <v>0.03</v>
      </c>
      <c r="AA305" s="608" t="s">
        <v>456</v>
      </c>
      <c r="AB305" s="34" t="s">
        <v>1280</v>
      </c>
      <c r="AC305" s="43" t="str">
        <f t="shared" si="5"/>
        <v>栃木県さくら市</v>
      </c>
      <c r="AD305" s="32">
        <v>10.210000000000001</v>
      </c>
      <c r="AE305" s="34">
        <v>10.17</v>
      </c>
      <c r="AF305" s="51">
        <v>10.14</v>
      </c>
      <c r="AG305" s="1"/>
    </row>
    <row r="306" spans="22:33">
      <c r="V306" s="4" t="s">
        <v>423</v>
      </c>
      <c r="W306" s="4" t="s">
        <v>1281</v>
      </c>
      <c r="X306" s="2"/>
      <c r="Y306" s="595" t="s">
        <v>1233</v>
      </c>
      <c r="Z306" s="596">
        <v>0.03</v>
      </c>
      <c r="AA306" s="608" t="s">
        <v>456</v>
      </c>
      <c r="AB306" s="34" t="s">
        <v>1282</v>
      </c>
      <c r="AC306" s="43" t="str">
        <f t="shared" si="5"/>
        <v>栃木県下野市</v>
      </c>
      <c r="AD306" s="32">
        <v>10.210000000000001</v>
      </c>
      <c r="AE306" s="34">
        <v>10.17</v>
      </c>
      <c r="AF306" s="51">
        <v>10.14</v>
      </c>
      <c r="AG306" s="1"/>
    </row>
    <row r="307" spans="22:33">
      <c r="V307" s="4" t="s">
        <v>423</v>
      </c>
      <c r="W307" s="4" t="s">
        <v>1283</v>
      </c>
      <c r="X307" s="2"/>
      <c r="Y307" s="595" t="s">
        <v>1233</v>
      </c>
      <c r="Z307" s="596">
        <v>0.03</v>
      </c>
      <c r="AA307" s="608" t="s">
        <v>456</v>
      </c>
      <c r="AB307" s="34" t="s">
        <v>1284</v>
      </c>
      <c r="AC307" s="43" t="str">
        <f t="shared" si="5"/>
        <v>栃木県壬生町</v>
      </c>
      <c r="AD307" s="32">
        <v>10.210000000000001</v>
      </c>
      <c r="AE307" s="34">
        <v>10.17</v>
      </c>
      <c r="AF307" s="51">
        <v>10.14</v>
      </c>
      <c r="AG307" s="1"/>
    </row>
    <row r="308" spans="22:33">
      <c r="V308" s="4" t="s">
        <v>423</v>
      </c>
      <c r="W308" s="4" t="s">
        <v>1285</v>
      </c>
      <c r="X308" s="2"/>
      <c r="Y308" s="595" t="s">
        <v>1233</v>
      </c>
      <c r="Z308" s="596">
        <v>0.03</v>
      </c>
      <c r="AA308" s="608" t="s">
        <v>463</v>
      </c>
      <c r="AB308" s="34" t="s">
        <v>1286</v>
      </c>
      <c r="AC308" s="43" t="str">
        <f t="shared" si="5"/>
        <v>群馬県前橋市</v>
      </c>
      <c r="AD308" s="32">
        <v>10.210000000000001</v>
      </c>
      <c r="AE308" s="34">
        <v>10.17</v>
      </c>
      <c r="AF308" s="51">
        <v>10.14</v>
      </c>
      <c r="AG308" s="1"/>
    </row>
    <row r="309" spans="22:33">
      <c r="V309" s="4" t="s">
        <v>423</v>
      </c>
      <c r="W309" s="4" t="s">
        <v>1287</v>
      </c>
      <c r="X309" s="2"/>
      <c r="Y309" s="595" t="s">
        <v>1233</v>
      </c>
      <c r="Z309" s="596">
        <v>0.03</v>
      </c>
      <c r="AA309" s="608" t="s">
        <v>463</v>
      </c>
      <c r="AB309" s="34" t="s">
        <v>1288</v>
      </c>
      <c r="AC309" s="43" t="str">
        <f t="shared" si="5"/>
        <v>群馬県伊勢崎市</v>
      </c>
      <c r="AD309" s="32">
        <v>10.210000000000001</v>
      </c>
      <c r="AE309" s="34">
        <v>10.17</v>
      </c>
      <c r="AF309" s="51">
        <v>10.14</v>
      </c>
      <c r="AG309" s="1"/>
    </row>
    <row r="310" spans="22:33">
      <c r="V310" s="4" t="s">
        <v>423</v>
      </c>
      <c r="W310" s="4" t="s">
        <v>1289</v>
      </c>
      <c r="X310" s="2"/>
      <c r="Y310" s="595" t="s">
        <v>1233</v>
      </c>
      <c r="Z310" s="596">
        <v>0.03</v>
      </c>
      <c r="AA310" s="608" t="s">
        <v>463</v>
      </c>
      <c r="AB310" s="34" t="s">
        <v>1290</v>
      </c>
      <c r="AC310" s="43" t="str">
        <f t="shared" si="5"/>
        <v>群馬県太田市</v>
      </c>
      <c r="AD310" s="32">
        <v>10.210000000000001</v>
      </c>
      <c r="AE310" s="34">
        <v>10.17</v>
      </c>
      <c r="AF310" s="51">
        <v>10.14</v>
      </c>
      <c r="AG310" s="1"/>
    </row>
    <row r="311" spans="22:33">
      <c r="V311" s="4" t="s">
        <v>423</v>
      </c>
      <c r="W311" s="4" t="s">
        <v>1291</v>
      </c>
      <c r="X311" s="2"/>
      <c r="Y311" s="595" t="s">
        <v>1233</v>
      </c>
      <c r="Z311" s="596">
        <v>0.03</v>
      </c>
      <c r="AA311" s="608" t="s">
        <v>463</v>
      </c>
      <c r="AB311" s="34" t="s">
        <v>1292</v>
      </c>
      <c r="AC311" s="43" t="str">
        <f t="shared" si="5"/>
        <v>群馬県渋川市</v>
      </c>
      <c r="AD311" s="32">
        <v>10.210000000000001</v>
      </c>
      <c r="AE311" s="34">
        <v>10.17</v>
      </c>
      <c r="AF311" s="51">
        <v>10.14</v>
      </c>
      <c r="AG311" s="1"/>
    </row>
    <row r="312" spans="22:33">
      <c r="V312" s="4" t="s">
        <v>423</v>
      </c>
      <c r="W312" s="4" t="s">
        <v>1293</v>
      </c>
      <c r="X312" s="2"/>
      <c r="Y312" s="595" t="s">
        <v>1233</v>
      </c>
      <c r="Z312" s="596">
        <v>0.03</v>
      </c>
      <c r="AA312" s="608" t="s">
        <v>463</v>
      </c>
      <c r="AB312" s="34" t="s">
        <v>1294</v>
      </c>
      <c r="AC312" s="43" t="str">
        <f t="shared" si="5"/>
        <v>群馬県榛東村</v>
      </c>
      <c r="AD312" s="32">
        <v>10.210000000000001</v>
      </c>
      <c r="AE312" s="34">
        <v>10.17</v>
      </c>
      <c r="AF312" s="51">
        <v>10.14</v>
      </c>
      <c r="AG312" s="1"/>
    </row>
    <row r="313" spans="22:33">
      <c r="V313" s="4" t="s">
        <v>423</v>
      </c>
      <c r="W313" s="4" t="s">
        <v>1295</v>
      </c>
      <c r="X313" s="2"/>
      <c r="Y313" s="595" t="s">
        <v>1233</v>
      </c>
      <c r="Z313" s="596">
        <v>0.03</v>
      </c>
      <c r="AA313" s="608" t="s">
        <v>463</v>
      </c>
      <c r="AB313" s="34" t="s">
        <v>1296</v>
      </c>
      <c r="AC313" s="43" t="str">
        <f t="shared" si="5"/>
        <v>群馬県吉岡町</v>
      </c>
      <c r="AD313" s="32">
        <v>10.210000000000001</v>
      </c>
      <c r="AE313" s="34">
        <v>10.17</v>
      </c>
      <c r="AF313" s="51">
        <v>10.14</v>
      </c>
      <c r="AG313" s="1"/>
    </row>
    <row r="314" spans="22:33">
      <c r="V314" s="4" t="s">
        <v>423</v>
      </c>
      <c r="W314" s="4" t="s">
        <v>1297</v>
      </c>
      <c r="X314" s="2"/>
      <c r="Y314" s="595" t="s">
        <v>1233</v>
      </c>
      <c r="Z314" s="596">
        <v>0.03</v>
      </c>
      <c r="AA314" s="608" t="s">
        <v>463</v>
      </c>
      <c r="AB314" s="34" t="s">
        <v>1298</v>
      </c>
      <c r="AC314" s="43" t="str">
        <f t="shared" si="5"/>
        <v>群馬県玉村町</v>
      </c>
      <c r="AD314" s="32">
        <v>10.210000000000001</v>
      </c>
      <c r="AE314" s="34">
        <v>10.17</v>
      </c>
      <c r="AF314" s="51">
        <v>10.14</v>
      </c>
      <c r="AG314" s="1"/>
    </row>
    <row r="315" spans="22:33">
      <c r="V315" s="4" t="s">
        <v>423</v>
      </c>
      <c r="W315" s="4" t="s">
        <v>1299</v>
      </c>
      <c r="X315" s="2"/>
      <c r="Y315" s="595" t="s">
        <v>1233</v>
      </c>
      <c r="Z315" s="596">
        <v>0.03</v>
      </c>
      <c r="AA315" s="608" t="s">
        <v>474</v>
      </c>
      <c r="AB315" s="34" t="s">
        <v>1300</v>
      </c>
      <c r="AC315" s="43" t="str">
        <f t="shared" si="5"/>
        <v>埼玉県熊谷市</v>
      </c>
      <c r="AD315" s="32">
        <v>10.210000000000001</v>
      </c>
      <c r="AE315" s="34">
        <v>10.17</v>
      </c>
      <c r="AF315" s="51">
        <v>10.14</v>
      </c>
      <c r="AG315" s="1"/>
    </row>
    <row r="316" spans="22:33">
      <c r="V316" s="4" t="s">
        <v>423</v>
      </c>
      <c r="W316" s="4" t="s">
        <v>1301</v>
      </c>
      <c r="X316" s="2"/>
      <c r="Y316" s="595" t="s">
        <v>1233</v>
      </c>
      <c r="Z316" s="596">
        <v>0.03</v>
      </c>
      <c r="AA316" s="608" t="s">
        <v>474</v>
      </c>
      <c r="AB316" s="34" t="s">
        <v>1302</v>
      </c>
      <c r="AC316" s="43" t="str">
        <f t="shared" si="5"/>
        <v>埼玉県深谷市</v>
      </c>
      <c r="AD316" s="32">
        <v>10.210000000000001</v>
      </c>
      <c r="AE316" s="34">
        <v>10.17</v>
      </c>
      <c r="AF316" s="51">
        <v>10.14</v>
      </c>
      <c r="AG316" s="1"/>
    </row>
    <row r="317" spans="22:33">
      <c r="V317" s="4" t="s">
        <v>423</v>
      </c>
      <c r="W317" s="4" t="s">
        <v>1303</v>
      </c>
      <c r="X317" s="2"/>
      <c r="Y317" s="595" t="s">
        <v>1233</v>
      </c>
      <c r="Z317" s="596">
        <v>0.03</v>
      </c>
      <c r="AA317" s="608" t="s">
        <v>474</v>
      </c>
      <c r="AB317" s="34" t="s">
        <v>1304</v>
      </c>
      <c r="AC317" s="43" t="str">
        <f t="shared" si="5"/>
        <v>埼玉県日高市</v>
      </c>
      <c r="AD317" s="32">
        <v>10.210000000000001</v>
      </c>
      <c r="AE317" s="34">
        <v>10.17</v>
      </c>
      <c r="AF317" s="51">
        <v>10.14</v>
      </c>
      <c r="AG317" s="1"/>
    </row>
    <row r="318" spans="22:33">
      <c r="V318" s="4" t="s">
        <v>423</v>
      </c>
      <c r="W318" s="4" t="s">
        <v>1305</v>
      </c>
      <c r="X318" s="2"/>
      <c r="Y318" s="595" t="s">
        <v>1233</v>
      </c>
      <c r="Z318" s="596">
        <v>0.03</v>
      </c>
      <c r="AA318" s="608" t="s">
        <v>474</v>
      </c>
      <c r="AB318" s="34" t="s">
        <v>1306</v>
      </c>
      <c r="AC318" s="43" t="str">
        <f t="shared" si="5"/>
        <v>埼玉県毛呂山町</v>
      </c>
      <c r="AD318" s="32">
        <v>10.210000000000001</v>
      </c>
      <c r="AE318" s="34">
        <v>10.17</v>
      </c>
      <c r="AF318" s="51">
        <v>10.14</v>
      </c>
      <c r="AG318" s="1"/>
    </row>
    <row r="319" spans="22:33">
      <c r="V319" s="4" t="s">
        <v>423</v>
      </c>
      <c r="W319" s="4" t="s">
        <v>1307</v>
      </c>
      <c r="X319" s="2"/>
      <c r="Y319" s="595" t="s">
        <v>1233</v>
      </c>
      <c r="Z319" s="596">
        <v>0.03</v>
      </c>
      <c r="AA319" s="608" t="s">
        <v>474</v>
      </c>
      <c r="AB319" s="34" t="s">
        <v>1308</v>
      </c>
      <c r="AC319" s="43" t="str">
        <f t="shared" si="5"/>
        <v>埼玉県越生町</v>
      </c>
      <c r="AD319" s="32">
        <v>10.210000000000001</v>
      </c>
      <c r="AE319" s="34">
        <v>10.17</v>
      </c>
      <c r="AF319" s="51">
        <v>10.14</v>
      </c>
      <c r="AG319" s="1"/>
    </row>
    <row r="320" spans="22:33">
      <c r="V320" s="4" t="s">
        <v>423</v>
      </c>
      <c r="W320" s="4" t="s">
        <v>1309</v>
      </c>
      <c r="X320" s="2"/>
      <c r="Y320" s="595" t="s">
        <v>1233</v>
      </c>
      <c r="Z320" s="596">
        <v>0.03</v>
      </c>
      <c r="AA320" s="608" t="s">
        <v>474</v>
      </c>
      <c r="AB320" s="34" t="s">
        <v>1310</v>
      </c>
      <c r="AC320" s="43" t="str">
        <f t="shared" si="5"/>
        <v>埼玉県滑川町</v>
      </c>
      <c r="AD320" s="32">
        <v>10.210000000000001</v>
      </c>
      <c r="AE320" s="34">
        <v>10.17</v>
      </c>
      <c r="AF320" s="51">
        <v>10.14</v>
      </c>
      <c r="AG320" s="1"/>
    </row>
    <row r="321" spans="22:33">
      <c r="V321" s="4" t="s">
        <v>433</v>
      </c>
      <c r="W321" s="4" t="s">
        <v>1311</v>
      </c>
      <c r="X321" s="2"/>
      <c r="Y321" s="595" t="s">
        <v>1233</v>
      </c>
      <c r="Z321" s="596">
        <v>0.03</v>
      </c>
      <c r="AA321" s="608" t="s">
        <v>474</v>
      </c>
      <c r="AB321" s="34" t="s">
        <v>1312</v>
      </c>
      <c r="AC321" s="43" t="str">
        <f t="shared" si="5"/>
        <v>埼玉県川島町</v>
      </c>
      <c r="AD321" s="32">
        <v>10.210000000000001</v>
      </c>
      <c r="AE321" s="34">
        <v>10.17</v>
      </c>
      <c r="AF321" s="51">
        <v>10.14</v>
      </c>
      <c r="AG321" s="1"/>
    </row>
    <row r="322" spans="22:33">
      <c r="V322" s="4" t="s">
        <v>433</v>
      </c>
      <c r="W322" s="4" t="s">
        <v>1313</v>
      </c>
      <c r="X322" s="2"/>
      <c r="Y322" s="595" t="s">
        <v>1233</v>
      </c>
      <c r="Z322" s="596">
        <v>0.03</v>
      </c>
      <c r="AA322" s="608" t="s">
        <v>474</v>
      </c>
      <c r="AB322" s="34" t="s">
        <v>1314</v>
      </c>
      <c r="AC322" s="43" t="str">
        <f t="shared" si="5"/>
        <v>埼玉県吉見町</v>
      </c>
      <c r="AD322" s="32">
        <v>10.210000000000001</v>
      </c>
      <c r="AE322" s="34">
        <v>10.17</v>
      </c>
      <c r="AF322" s="51">
        <v>10.14</v>
      </c>
      <c r="AG322" s="1"/>
    </row>
    <row r="323" spans="22:33">
      <c r="V323" s="4" t="s">
        <v>433</v>
      </c>
      <c r="W323" s="4" t="s">
        <v>1315</v>
      </c>
      <c r="X323" s="2"/>
      <c r="Y323" s="595" t="s">
        <v>1233</v>
      </c>
      <c r="Z323" s="596">
        <v>0.03</v>
      </c>
      <c r="AA323" s="608" t="s">
        <v>474</v>
      </c>
      <c r="AB323" s="34" t="s">
        <v>1316</v>
      </c>
      <c r="AC323" s="43" t="str">
        <f t="shared" si="5"/>
        <v>埼玉県鳩山町</v>
      </c>
      <c r="AD323" s="32">
        <v>10.210000000000001</v>
      </c>
      <c r="AE323" s="34">
        <v>10.17</v>
      </c>
      <c r="AF323" s="51">
        <v>10.14</v>
      </c>
      <c r="AG323" s="1"/>
    </row>
    <row r="324" spans="22:33">
      <c r="V324" s="4" t="s">
        <v>433</v>
      </c>
      <c r="W324" s="4" t="s">
        <v>1317</v>
      </c>
      <c r="X324" s="2"/>
      <c r="Y324" s="595" t="s">
        <v>1233</v>
      </c>
      <c r="Z324" s="596">
        <v>0.03</v>
      </c>
      <c r="AA324" s="608"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5" t="s">
        <v>1233</v>
      </c>
      <c r="Z325" s="596">
        <v>0.03</v>
      </c>
      <c r="AA325" s="608" t="s">
        <v>483</v>
      </c>
      <c r="AB325" s="34" t="s">
        <v>1320</v>
      </c>
      <c r="AC325" s="43" t="str">
        <f t="shared" si="6"/>
        <v>千葉県東金市</v>
      </c>
      <c r="AD325" s="32">
        <v>10.210000000000001</v>
      </c>
      <c r="AE325" s="34">
        <v>10.17</v>
      </c>
      <c r="AF325" s="51">
        <v>10.14</v>
      </c>
      <c r="AG325" s="1"/>
    </row>
    <row r="326" spans="22:33">
      <c r="V326" s="4" t="s">
        <v>433</v>
      </c>
      <c r="W326" s="4" t="s">
        <v>1321</v>
      </c>
      <c r="X326" s="2"/>
      <c r="Y326" s="595" t="s">
        <v>1233</v>
      </c>
      <c r="Z326" s="596">
        <v>0.03</v>
      </c>
      <c r="AA326" s="608" t="s">
        <v>483</v>
      </c>
      <c r="AB326" s="34" t="s">
        <v>1322</v>
      </c>
      <c r="AC326" s="43" t="str">
        <f t="shared" si="6"/>
        <v>千葉県君津市</v>
      </c>
      <c r="AD326" s="32">
        <v>10.210000000000001</v>
      </c>
      <c r="AE326" s="34">
        <v>10.17</v>
      </c>
      <c r="AF326" s="51">
        <v>10.14</v>
      </c>
      <c r="AG326" s="1"/>
    </row>
    <row r="327" spans="22:33">
      <c r="V327" s="4" t="s">
        <v>433</v>
      </c>
      <c r="W327" s="4" t="s">
        <v>1323</v>
      </c>
      <c r="X327" s="2"/>
      <c r="Y327" s="595" t="s">
        <v>1233</v>
      </c>
      <c r="Z327" s="596">
        <v>0.03</v>
      </c>
      <c r="AA327" s="608" t="s">
        <v>483</v>
      </c>
      <c r="AB327" s="34" t="s">
        <v>1324</v>
      </c>
      <c r="AC327" s="43" t="str">
        <f t="shared" si="6"/>
        <v>千葉県富津市</v>
      </c>
      <c r="AD327" s="32">
        <v>10.210000000000001</v>
      </c>
      <c r="AE327" s="34">
        <v>10.17</v>
      </c>
      <c r="AF327" s="51">
        <v>10.14</v>
      </c>
      <c r="AG327" s="1"/>
    </row>
    <row r="328" spans="22:33">
      <c r="V328" s="4" t="s">
        <v>433</v>
      </c>
      <c r="W328" s="4" t="s">
        <v>1325</v>
      </c>
      <c r="X328" s="2"/>
      <c r="Y328" s="595" t="s">
        <v>1233</v>
      </c>
      <c r="Z328" s="596">
        <v>0.03</v>
      </c>
      <c r="AA328" s="608" t="s">
        <v>483</v>
      </c>
      <c r="AB328" s="34" t="s">
        <v>1326</v>
      </c>
      <c r="AC328" s="43" t="str">
        <f t="shared" si="6"/>
        <v>千葉県八街市</v>
      </c>
      <c r="AD328" s="32">
        <v>10.210000000000001</v>
      </c>
      <c r="AE328" s="34">
        <v>10.17</v>
      </c>
      <c r="AF328" s="51">
        <v>10.14</v>
      </c>
      <c r="AG328" s="1"/>
    </row>
    <row r="329" spans="22:33">
      <c r="V329" s="4" t="s">
        <v>433</v>
      </c>
      <c r="W329" s="4" t="s">
        <v>1327</v>
      </c>
      <c r="X329" s="2"/>
      <c r="Y329" s="595" t="s">
        <v>1233</v>
      </c>
      <c r="Z329" s="596">
        <v>0.03</v>
      </c>
      <c r="AA329" s="608" t="s">
        <v>483</v>
      </c>
      <c r="AB329" s="34" t="s">
        <v>1328</v>
      </c>
      <c r="AC329" s="43" t="str">
        <f t="shared" si="6"/>
        <v>千葉県富里市</v>
      </c>
      <c r="AD329" s="32">
        <v>10.210000000000001</v>
      </c>
      <c r="AE329" s="34">
        <v>10.17</v>
      </c>
      <c r="AF329" s="51">
        <v>10.14</v>
      </c>
      <c r="AG329" s="1"/>
    </row>
    <row r="330" spans="22:33">
      <c r="V330" s="4" t="s">
        <v>433</v>
      </c>
      <c r="W330" s="4" t="s">
        <v>1329</v>
      </c>
      <c r="X330" s="2"/>
      <c r="Y330" s="595" t="s">
        <v>1233</v>
      </c>
      <c r="Z330" s="596">
        <v>0.03</v>
      </c>
      <c r="AA330" s="608" t="s">
        <v>483</v>
      </c>
      <c r="AB330" s="34" t="s">
        <v>1330</v>
      </c>
      <c r="AC330" s="43" t="str">
        <f t="shared" si="6"/>
        <v>千葉県山武市</v>
      </c>
      <c r="AD330" s="32">
        <v>10.210000000000001</v>
      </c>
      <c r="AE330" s="34">
        <v>10.17</v>
      </c>
      <c r="AF330" s="51">
        <v>10.14</v>
      </c>
      <c r="AG330" s="1"/>
    </row>
    <row r="331" spans="22:33">
      <c r="V331" s="4" t="s">
        <v>433</v>
      </c>
      <c r="W331" s="4" t="s">
        <v>1331</v>
      </c>
      <c r="X331" s="2"/>
      <c r="Y331" s="595" t="s">
        <v>1233</v>
      </c>
      <c r="Z331" s="596">
        <v>0.03</v>
      </c>
      <c r="AA331" s="608" t="s">
        <v>483</v>
      </c>
      <c r="AB331" s="34" t="s">
        <v>1332</v>
      </c>
      <c r="AC331" s="43" t="str">
        <f t="shared" si="6"/>
        <v>千葉県大網白里市</v>
      </c>
      <c r="AD331" s="32">
        <v>10.210000000000001</v>
      </c>
      <c r="AE331" s="34">
        <v>10.17</v>
      </c>
      <c r="AF331" s="51">
        <v>10.14</v>
      </c>
      <c r="AG331" s="1"/>
    </row>
    <row r="332" spans="22:33">
      <c r="V332" s="4" t="s">
        <v>433</v>
      </c>
      <c r="W332" s="4" t="s">
        <v>1333</v>
      </c>
      <c r="X332" s="2"/>
      <c r="Y332" s="595" t="s">
        <v>1233</v>
      </c>
      <c r="Z332" s="596">
        <v>0.03</v>
      </c>
      <c r="AA332" s="608" t="s">
        <v>483</v>
      </c>
      <c r="AB332" s="34" t="s">
        <v>1334</v>
      </c>
      <c r="AC332" s="43" t="str">
        <f t="shared" si="6"/>
        <v>千葉県長柄町</v>
      </c>
      <c r="AD332" s="32">
        <v>10.210000000000001</v>
      </c>
      <c r="AE332" s="34">
        <v>10.17</v>
      </c>
      <c r="AF332" s="51">
        <v>10.14</v>
      </c>
      <c r="AG332" s="1"/>
    </row>
    <row r="333" spans="22:33">
      <c r="V333" s="4" t="s">
        <v>433</v>
      </c>
      <c r="W333" s="4" t="s">
        <v>1335</v>
      </c>
      <c r="X333" s="2"/>
      <c r="Y333" s="595" t="s">
        <v>1233</v>
      </c>
      <c r="Z333" s="596">
        <v>0.03</v>
      </c>
      <c r="AA333" s="608" t="s">
        <v>483</v>
      </c>
      <c r="AB333" s="34" t="s">
        <v>1336</v>
      </c>
      <c r="AC333" s="43" t="str">
        <f t="shared" si="6"/>
        <v>千葉県長南町</v>
      </c>
      <c r="AD333" s="32">
        <v>10.210000000000001</v>
      </c>
      <c r="AE333" s="34">
        <v>10.17</v>
      </c>
      <c r="AF333" s="51">
        <v>10.14</v>
      </c>
      <c r="AG333" s="1"/>
    </row>
    <row r="334" spans="22:33">
      <c r="V334" s="4" t="s">
        <v>433</v>
      </c>
      <c r="W334" s="4" t="s">
        <v>1337</v>
      </c>
      <c r="X334" s="2"/>
      <c r="Y334" s="595" t="s">
        <v>1233</v>
      </c>
      <c r="Z334" s="596">
        <v>0.03</v>
      </c>
      <c r="AA334" s="608" t="s">
        <v>500</v>
      </c>
      <c r="AB334" s="34" t="s">
        <v>1338</v>
      </c>
      <c r="AC334" s="43" t="str">
        <f t="shared" si="6"/>
        <v>神奈川県南足柄市</v>
      </c>
      <c r="AD334" s="32">
        <v>10.210000000000001</v>
      </c>
      <c r="AE334" s="34">
        <v>10.17</v>
      </c>
      <c r="AF334" s="51">
        <v>10.14</v>
      </c>
      <c r="AG334" s="1"/>
    </row>
    <row r="335" spans="22:33">
      <c r="V335" s="4" t="s">
        <v>433</v>
      </c>
      <c r="W335" s="4" t="s">
        <v>1339</v>
      </c>
      <c r="X335" s="2"/>
      <c r="Y335" s="595" t="s">
        <v>1233</v>
      </c>
      <c r="Z335" s="596">
        <v>0.03</v>
      </c>
      <c r="AA335" s="608" t="s">
        <v>500</v>
      </c>
      <c r="AB335" s="34" t="s">
        <v>1340</v>
      </c>
      <c r="AC335" s="43" t="str">
        <f t="shared" si="6"/>
        <v>神奈川県山北町</v>
      </c>
      <c r="AD335" s="32">
        <v>10.210000000000001</v>
      </c>
      <c r="AE335" s="34">
        <v>10.17</v>
      </c>
      <c r="AF335" s="51">
        <v>10.14</v>
      </c>
      <c r="AG335" s="1"/>
    </row>
    <row r="336" spans="22:33">
      <c r="V336" s="4" t="s">
        <v>433</v>
      </c>
      <c r="W336" s="4" t="s">
        <v>1341</v>
      </c>
      <c r="X336" s="2"/>
      <c r="Y336" s="595" t="s">
        <v>1233</v>
      </c>
      <c r="Z336" s="596">
        <v>0.03</v>
      </c>
      <c r="AA336" s="608" t="s">
        <v>500</v>
      </c>
      <c r="AB336" s="34" t="s">
        <v>1342</v>
      </c>
      <c r="AC336" s="43" t="str">
        <f t="shared" si="6"/>
        <v>神奈川県箱根町</v>
      </c>
      <c r="AD336" s="32">
        <v>10.210000000000001</v>
      </c>
      <c r="AE336" s="34">
        <v>10.17</v>
      </c>
      <c r="AF336" s="51">
        <v>10.14</v>
      </c>
      <c r="AG336" s="1"/>
    </row>
    <row r="337" spans="22:33">
      <c r="V337" s="4" t="s">
        <v>433</v>
      </c>
      <c r="W337" s="4" t="s">
        <v>1343</v>
      </c>
      <c r="X337" s="2"/>
      <c r="Y337" s="595" t="s">
        <v>1233</v>
      </c>
      <c r="Z337" s="596">
        <v>0.03</v>
      </c>
      <c r="AA337" s="608" t="s">
        <v>507</v>
      </c>
      <c r="AB337" s="34" t="s">
        <v>1344</v>
      </c>
      <c r="AC337" s="43" t="str">
        <f t="shared" si="6"/>
        <v>新潟県新潟市</v>
      </c>
      <c r="AD337" s="32">
        <v>10.210000000000001</v>
      </c>
      <c r="AE337" s="34">
        <v>10.17</v>
      </c>
      <c r="AF337" s="51">
        <v>10.14</v>
      </c>
      <c r="AG337" s="1"/>
    </row>
    <row r="338" spans="22:33">
      <c r="V338" s="4" t="s">
        <v>433</v>
      </c>
      <c r="W338" s="4" t="s">
        <v>1345</v>
      </c>
      <c r="X338" s="2"/>
      <c r="Y338" s="595" t="s">
        <v>1233</v>
      </c>
      <c r="Z338" s="596">
        <v>0.03</v>
      </c>
      <c r="AA338" s="608" t="s">
        <v>514</v>
      </c>
      <c r="AB338" s="34" t="s">
        <v>1346</v>
      </c>
      <c r="AC338" s="43" t="str">
        <f t="shared" si="6"/>
        <v>富山県富山市</v>
      </c>
      <c r="AD338" s="32">
        <v>10.210000000000001</v>
      </c>
      <c r="AE338" s="34">
        <v>10.17</v>
      </c>
      <c r="AF338" s="51">
        <v>10.14</v>
      </c>
      <c r="AG338" s="1"/>
    </row>
    <row r="339" spans="22:33">
      <c r="V339" s="4" t="s">
        <v>433</v>
      </c>
      <c r="W339" s="4" t="s">
        <v>1347</v>
      </c>
      <c r="X339" s="2"/>
      <c r="Y339" s="595" t="s">
        <v>1233</v>
      </c>
      <c r="Z339" s="596">
        <v>0.03</v>
      </c>
      <c r="AA339" s="608" t="s">
        <v>521</v>
      </c>
      <c r="AB339" s="34" t="s">
        <v>1348</v>
      </c>
      <c r="AC339" s="43" t="str">
        <f t="shared" si="6"/>
        <v>石川県金沢市</v>
      </c>
      <c r="AD339" s="32">
        <v>10.210000000000001</v>
      </c>
      <c r="AE339" s="34">
        <v>10.17</v>
      </c>
      <c r="AF339" s="51">
        <v>10.14</v>
      </c>
      <c r="AG339" s="1"/>
    </row>
    <row r="340" spans="22:33">
      <c r="V340" s="4" t="s">
        <v>433</v>
      </c>
      <c r="W340" s="4" t="s">
        <v>1349</v>
      </c>
      <c r="X340" s="2"/>
      <c r="Y340" s="595" t="s">
        <v>1233</v>
      </c>
      <c r="Z340" s="596">
        <v>0.03</v>
      </c>
      <c r="AA340" s="608" t="s">
        <v>521</v>
      </c>
      <c r="AB340" s="34" t="s">
        <v>1350</v>
      </c>
      <c r="AC340" s="43" t="str">
        <f t="shared" si="6"/>
        <v>石川県内灘町</v>
      </c>
      <c r="AD340" s="32">
        <v>10.210000000000001</v>
      </c>
      <c r="AE340" s="34">
        <v>10.17</v>
      </c>
      <c r="AF340" s="51">
        <v>10.14</v>
      </c>
      <c r="AG340" s="1"/>
    </row>
    <row r="341" spans="22:33">
      <c r="V341" s="4" t="s">
        <v>433</v>
      </c>
      <c r="W341" s="4" t="s">
        <v>1351</v>
      </c>
      <c r="X341" s="2"/>
      <c r="Y341" s="595" t="s">
        <v>1233</v>
      </c>
      <c r="Z341" s="596">
        <v>0.03</v>
      </c>
      <c r="AA341" s="608" t="s">
        <v>530</v>
      </c>
      <c r="AB341" s="34" t="s">
        <v>1352</v>
      </c>
      <c r="AC341" s="43" t="str">
        <f t="shared" si="6"/>
        <v>福井県福井市</v>
      </c>
      <c r="AD341" s="32">
        <v>10.210000000000001</v>
      </c>
      <c r="AE341" s="34">
        <v>10.17</v>
      </c>
      <c r="AF341" s="51">
        <v>10.14</v>
      </c>
      <c r="AG341" s="1"/>
    </row>
    <row r="342" spans="22:33">
      <c r="V342" s="4" t="s">
        <v>433</v>
      </c>
      <c r="W342" s="4" t="s">
        <v>1353</v>
      </c>
      <c r="X342" s="2"/>
      <c r="Y342" s="595" t="s">
        <v>1233</v>
      </c>
      <c r="Z342" s="596">
        <v>0.03</v>
      </c>
      <c r="AA342" s="608" t="s">
        <v>539</v>
      </c>
      <c r="AB342" s="34" t="s">
        <v>1354</v>
      </c>
      <c r="AC342" s="43" t="str">
        <f t="shared" si="6"/>
        <v>山梨県甲府市</v>
      </c>
      <c r="AD342" s="32">
        <v>10.210000000000001</v>
      </c>
      <c r="AE342" s="34">
        <v>10.17</v>
      </c>
      <c r="AF342" s="51">
        <v>10.14</v>
      </c>
      <c r="AG342" s="1"/>
    </row>
    <row r="343" spans="22:33">
      <c r="V343" s="4" t="s">
        <v>433</v>
      </c>
      <c r="W343" s="4" t="s">
        <v>1355</v>
      </c>
      <c r="X343" s="2"/>
      <c r="Y343" s="595" t="s">
        <v>1233</v>
      </c>
      <c r="Z343" s="596">
        <v>0.03</v>
      </c>
      <c r="AA343" s="608"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5" t="s">
        <v>1233</v>
      </c>
      <c r="Z344" s="596">
        <v>0.03</v>
      </c>
      <c r="AA344" s="608" t="s">
        <v>539</v>
      </c>
      <c r="AB344" s="34" t="s">
        <v>1358</v>
      </c>
      <c r="AC344" s="43" t="str">
        <f t="shared" si="6"/>
        <v>山梨県南部町</v>
      </c>
      <c r="AD344" s="32">
        <v>10.210000000000001</v>
      </c>
      <c r="AE344" s="34">
        <v>10.17</v>
      </c>
      <c r="AF344" s="51">
        <v>10.14</v>
      </c>
      <c r="AG344" s="1"/>
    </row>
    <row r="345" spans="22:33">
      <c r="V345" s="4" t="s">
        <v>433</v>
      </c>
      <c r="W345" s="4" t="s">
        <v>1359</v>
      </c>
      <c r="X345" s="2"/>
      <c r="Y345" s="595" t="s">
        <v>1233</v>
      </c>
      <c r="Z345" s="596">
        <v>0.03</v>
      </c>
      <c r="AA345" s="608" t="s">
        <v>547</v>
      </c>
      <c r="AB345" s="34" t="s">
        <v>1360</v>
      </c>
      <c r="AC345" s="43" t="str">
        <f t="shared" si="6"/>
        <v>長野県長野市</v>
      </c>
      <c r="AD345" s="32">
        <v>10.210000000000001</v>
      </c>
      <c r="AE345" s="34">
        <v>10.17</v>
      </c>
      <c r="AF345" s="51">
        <v>10.14</v>
      </c>
      <c r="AG345" s="1"/>
    </row>
    <row r="346" spans="22:33">
      <c r="V346" s="4" t="s">
        <v>433</v>
      </c>
      <c r="W346" s="4" t="s">
        <v>1361</v>
      </c>
      <c r="X346" s="2"/>
      <c r="Y346" s="595" t="s">
        <v>1233</v>
      </c>
      <c r="Z346" s="596">
        <v>0.03</v>
      </c>
      <c r="AA346" s="608" t="s">
        <v>547</v>
      </c>
      <c r="AB346" s="34" t="s">
        <v>1362</v>
      </c>
      <c r="AC346" s="43" t="str">
        <f t="shared" si="6"/>
        <v>長野県松本市</v>
      </c>
      <c r="AD346" s="32">
        <v>10.210000000000001</v>
      </c>
      <c r="AE346" s="34">
        <v>10.17</v>
      </c>
      <c r="AF346" s="51">
        <v>10.14</v>
      </c>
      <c r="AG346" s="1"/>
    </row>
    <row r="347" spans="22:33">
      <c r="V347" s="4" t="s">
        <v>433</v>
      </c>
      <c r="W347" s="4" t="s">
        <v>1363</v>
      </c>
      <c r="X347" s="2"/>
      <c r="Y347" s="595" t="s">
        <v>1233</v>
      </c>
      <c r="Z347" s="596">
        <v>0.03</v>
      </c>
      <c r="AA347" s="608" t="s">
        <v>547</v>
      </c>
      <c r="AB347" s="34" t="s">
        <v>1364</v>
      </c>
      <c r="AC347" s="43" t="str">
        <f t="shared" si="6"/>
        <v>長野県塩尻市</v>
      </c>
      <c r="AD347" s="32">
        <v>10.210000000000001</v>
      </c>
      <c r="AE347" s="34">
        <v>10.17</v>
      </c>
      <c r="AF347" s="51">
        <v>10.14</v>
      </c>
      <c r="AG347" s="1"/>
    </row>
    <row r="348" spans="22:33">
      <c r="V348" s="4" t="s">
        <v>433</v>
      </c>
      <c r="W348" s="4" t="s">
        <v>1365</v>
      </c>
      <c r="X348" s="2"/>
      <c r="Y348" s="595" t="s">
        <v>1233</v>
      </c>
      <c r="Z348" s="596">
        <v>0.03</v>
      </c>
      <c r="AA348" s="608" t="s">
        <v>556</v>
      </c>
      <c r="AB348" s="34" t="s">
        <v>1366</v>
      </c>
      <c r="AC348" s="43" t="str">
        <f t="shared" si="6"/>
        <v>岐阜県大垣市</v>
      </c>
      <c r="AD348" s="32">
        <v>10.210000000000001</v>
      </c>
      <c r="AE348" s="34">
        <v>10.17</v>
      </c>
      <c r="AF348" s="51">
        <v>10.14</v>
      </c>
      <c r="AG348" s="1"/>
    </row>
    <row r="349" spans="22:33">
      <c r="V349" s="4" t="s">
        <v>433</v>
      </c>
      <c r="W349" s="4" t="s">
        <v>1367</v>
      </c>
      <c r="X349" s="2"/>
      <c r="Y349" s="595" t="s">
        <v>1233</v>
      </c>
      <c r="Z349" s="596">
        <v>0.03</v>
      </c>
      <c r="AA349" s="608" t="s">
        <v>556</v>
      </c>
      <c r="AB349" s="34" t="s">
        <v>1368</v>
      </c>
      <c r="AC349" s="43" t="str">
        <f t="shared" si="6"/>
        <v>岐阜県多治見市</v>
      </c>
      <c r="AD349" s="32">
        <v>10.210000000000001</v>
      </c>
      <c r="AE349" s="34">
        <v>10.17</v>
      </c>
      <c r="AF349" s="51">
        <v>10.14</v>
      </c>
      <c r="AG349" s="1"/>
    </row>
    <row r="350" spans="22:33">
      <c r="V350" s="4" t="s">
        <v>433</v>
      </c>
      <c r="W350" s="4" t="s">
        <v>1369</v>
      </c>
      <c r="X350" s="2"/>
      <c r="Y350" s="595" t="s">
        <v>1233</v>
      </c>
      <c r="Z350" s="596">
        <v>0.03</v>
      </c>
      <c r="AA350" s="608" t="s">
        <v>556</v>
      </c>
      <c r="AB350" s="34" t="s">
        <v>1370</v>
      </c>
      <c r="AC350" s="43" t="str">
        <f t="shared" si="6"/>
        <v>岐阜県美濃加茂市</v>
      </c>
      <c r="AD350" s="32">
        <v>10.210000000000001</v>
      </c>
      <c r="AE350" s="34">
        <v>10.17</v>
      </c>
      <c r="AF350" s="51">
        <v>10.14</v>
      </c>
      <c r="AG350" s="1"/>
    </row>
    <row r="351" spans="22:33">
      <c r="V351" s="4" t="s">
        <v>433</v>
      </c>
      <c r="W351" s="4" t="s">
        <v>1371</v>
      </c>
      <c r="X351" s="2"/>
      <c r="Y351" s="595" t="s">
        <v>1233</v>
      </c>
      <c r="Z351" s="596">
        <v>0.03</v>
      </c>
      <c r="AA351" s="608" t="s">
        <v>556</v>
      </c>
      <c r="AB351" s="34" t="s">
        <v>1372</v>
      </c>
      <c r="AC351" s="43" t="str">
        <f t="shared" si="6"/>
        <v>岐阜県各務原市</v>
      </c>
      <c r="AD351" s="32">
        <v>10.210000000000001</v>
      </c>
      <c r="AE351" s="34">
        <v>10.17</v>
      </c>
      <c r="AF351" s="51">
        <v>10.14</v>
      </c>
      <c r="AG351" s="1"/>
    </row>
    <row r="352" spans="22:33">
      <c r="V352" s="4" t="s">
        <v>433</v>
      </c>
      <c r="W352" s="4" t="s">
        <v>1373</v>
      </c>
      <c r="X352" s="2"/>
      <c r="Y352" s="595" t="s">
        <v>1233</v>
      </c>
      <c r="Z352" s="596">
        <v>0.03</v>
      </c>
      <c r="AA352" s="608" t="s">
        <v>556</v>
      </c>
      <c r="AB352" s="34" t="s">
        <v>1374</v>
      </c>
      <c r="AC352" s="43" t="str">
        <f t="shared" si="6"/>
        <v>岐阜県可児市</v>
      </c>
      <c r="AD352" s="32">
        <v>10.210000000000001</v>
      </c>
      <c r="AE352" s="34">
        <v>10.17</v>
      </c>
      <c r="AF352" s="51">
        <v>10.14</v>
      </c>
      <c r="AG352" s="1"/>
    </row>
    <row r="353" spans="22:33">
      <c r="V353" s="4" t="s">
        <v>433</v>
      </c>
      <c r="W353" s="4" t="s">
        <v>1375</v>
      </c>
      <c r="X353" s="2"/>
      <c r="Y353" s="595" t="s">
        <v>1233</v>
      </c>
      <c r="Z353" s="596">
        <v>0.03</v>
      </c>
      <c r="AA353" s="608" t="s">
        <v>563</v>
      </c>
      <c r="AB353" s="34" t="s">
        <v>1376</v>
      </c>
      <c r="AC353" s="43" t="str">
        <f t="shared" si="6"/>
        <v>静岡県浜松市</v>
      </c>
      <c r="AD353" s="32">
        <v>10.210000000000001</v>
      </c>
      <c r="AE353" s="34">
        <v>10.17</v>
      </c>
      <c r="AF353" s="51">
        <v>10.14</v>
      </c>
      <c r="AG353" s="1"/>
    </row>
    <row r="354" spans="22:33">
      <c r="V354" s="4" t="s">
        <v>433</v>
      </c>
      <c r="W354" s="4" t="s">
        <v>1377</v>
      </c>
      <c r="X354" s="2"/>
      <c r="Y354" s="595" t="s">
        <v>1233</v>
      </c>
      <c r="Z354" s="596">
        <v>0.03</v>
      </c>
      <c r="AA354" s="608" t="s">
        <v>563</v>
      </c>
      <c r="AB354" s="34" t="s">
        <v>1378</v>
      </c>
      <c r="AC354" s="43" t="str">
        <f t="shared" si="6"/>
        <v>静岡県沼津市</v>
      </c>
      <c r="AD354" s="32">
        <v>10.210000000000001</v>
      </c>
      <c r="AE354" s="34">
        <v>10.17</v>
      </c>
      <c r="AF354" s="51">
        <v>10.14</v>
      </c>
      <c r="AG354" s="1"/>
    </row>
    <row r="355" spans="22:33">
      <c r="V355" s="4" t="s">
        <v>433</v>
      </c>
      <c r="W355" s="4" t="s">
        <v>1379</v>
      </c>
      <c r="X355" s="2"/>
      <c r="Y355" s="595" t="s">
        <v>1233</v>
      </c>
      <c r="Z355" s="596">
        <v>0.03</v>
      </c>
      <c r="AA355" s="608" t="s">
        <v>563</v>
      </c>
      <c r="AB355" s="34" t="s">
        <v>1380</v>
      </c>
      <c r="AC355" s="43" t="str">
        <f t="shared" si="6"/>
        <v>静岡県三島市</v>
      </c>
      <c r="AD355" s="32">
        <v>10.210000000000001</v>
      </c>
      <c r="AE355" s="34">
        <v>10.17</v>
      </c>
      <c r="AF355" s="51">
        <v>10.14</v>
      </c>
      <c r="AG355" s="1"/>
    </row>
    <row r="356" spans="22:33">
      <c r="V356" s="4" t="s">
        <v>440</v>
      </c>
      <c r="W356" s="4" t="s">
        <v>1381</v>
      </c>
      <c r="X356" s="2"/>
      <c r="Y356" s="595" t="s">
        <v>1233</v>
      </c>
      <c r="Z356" s="596">
        <v>0.03</v>
      </c>
      <c r="AA356" s="608" t="s">
        <v>563</v>
      </c>
      <c r="AB356" s="34" t="s">
        <v>1382</v>
      </c>
      <c r="AC356" s="43" t="str">
        <f t="shared" si="6"/>
        <v>静岡県富士宮市</v>
      </c>
      <c r="AD356" s="32">
        <v>10.210000000000001</v>
      </c>
      <c r="AE356" s="34">
        <v>10.17</v>
      </c>
      <c r="AF356" s="51">
        <v>10.14</v>
      </c>
      <c r="AG356" s="1"/>
    </row>
    <row r="357" spans="22:33">
      <c r="V357" s="4" t="s">
        <v>440</v>
      </c>
      <c r="W357" s="4" t="s">
        <v>1383</v>
      </c>
      <c r="X357" s="2"/>
      <c r="Y357" s="595" t="s">
        <v>1233</v>
      </c>
      <c r="Z357" s="596">
        <v>0.03</v>
      </c>
      <c r="AA357" s="608" t="s">
        <v>563</v>
      </c>
      <c r="AB357" s="34" t="s">
        <v>1384</v>
      </c>
      <c r="AC357" s="43" t="str">
        <f t="shared" si="6"/>
        <v>静岡県島田市</v>
      </c>
      <c r="AD357" s="32">
        <v>10.210000000000001</v>
      </c>
      <c r="AE357" s="34">
        <v>10.17</v>
      </c>
      <c r="AF357" s="51">
        <v>10.14</v>
      </c>
      <c r="AG357" s="1"/>
    </row>
    <row r="358" spans="22:33">
      <c r="V358" s="4" t="s">
        <v>440</v>
      </c>
      <c r="W358" s="4" t="s">
        <v>1385</v>
      </c>
      <c r="X358" s="2"/>
      <c r="Y358" s="595" t="s">
        <v>1233</v>
      </c>
      <c r="Z358" s="596">
        <v>0.03</v>
      </c>
      <c r="AA358" s="608" t="s">
        <v>563</v>
      </c>
      <c r="AB358" s="34" t="s">
        <v>1386</v>
      </c>
      <c r="AC358" s="43" t="str">
        <f t="shared" si="6"/>
        <v>静岡県富士市</v>
      </c>
      <c r="AD358" s="32">
        <v>10.210000000000001</v>
      </c>
      <c r="AE358" s="34">
        <v>10.17</v>
      </c>
      <c r="AF358" s="51">
        <v>10.14</v>
      </c>
      <c r="AG358" s="1"/>
    </row>
    <row r="359" spans="22:33">
      <c r="V359" s="4" t="s">
        <v>440</v>
      </c>
      <c r="W359" s="4" t="s">
        <v>1387</v>
      </c>
      <c r="X359" s="2"/>
      <c r="Y359" s="595" t="s">
        <v>1233</v>
      </c>
      <c r="Z359" s="596">
        <v>0.03</v>
      </c>
      <c r="AA359" s="608" t="s">
        <v>563</v>
      </c>
      <c r="AB359" s="34" t="s">
        <v>1388</v>
      </c>
      <c r="AC359" s="43" t="str">
        <f t="shared" si="6"/>
        <v>静岡県磐田市</v>
      </c>
      <c r="AD359" s="32">
        <v>10.210000000000001</v>
      </c>
      <c r="AE359" s="34">
        <v>10.17</v>
      </c>
      <c r="AF359" s="51">
        <v>10.14</v>
      </c>
      <c r="AG359" s="1"/>
    </row>
    <row r="360" spans="22:33">
      <c r="V360" s="4" t="s">
        <v>440</v>
      </c>
      <c r="W360" s="4" t="s">
        <v>1389</v>
      </c>
      <c r="X360" s="2"/>
      <c r="Y360" s="595" t="s">
        <v>1233</v>
      </c>
      <c r="Z360" s="596">
        <v>0.03</v>
      </c>
      <c r="AA360" s="608" t="s">
        <v>563</v>
      </c>
      <c r="AB360" s="34" t="s">
        <v>1390</v>
      </c>
      <c r="AC360" s="43" t="str">
        <f t="shared" si="6"/>
        <v>静岡県焼津市</v>
      </c>
      <c r="AD360" s="32">
        <v>10.210000000000001</v>
      </c>
      <c r="AE360" s="34">
        <v>10.17</v>
      </c>
      <c r="AF360" s="51">
        <v>10.14</v>
      </c>
      <c r="AG360" s="1"/>
    </row>
    <row r="361" spans="22:33">
      <c r="V361" s="4" t="s">
        <v>440</v>
      </c>
      <c r="W361" s="4" t="s">
        <v>1391</v>
      </c>
      <c r="X361" s="2"/>
      <c r="Y361" s="595" t="s">
        <v>1233</v>
      </c>
      <c r="Z361" s="596">
        <v>0.03</v>
      </c>
      <c r="AA361" s="608" t="s">
        <v>563</v>
      </c>
      <c r="AB361" s="34" t="s">
        <v>1392</v>
      </c>
      <c r="AC361" s="43" t="str">
        <f t="shared" si="6"/>
        <v>静岡県掛川市</v>
      </c>
      <c r="AD361" s="32">
        <v>10.210000000000001</v>
      </c>
      <c r="AE361" s="34">
        <v>10.17</v>
      </c>
      <c r="AF361" s="51">
        <v>10.14</v>
      </c>
      <c r="AG361" s="1"/>
    </row>
    <row r="362" spans="22:33">
      <c r="V362" s="4" t="s">
        <v>440</v>
      </c>
      <c r="W362" s="4" t="s">
        <v>1393</v>
      </c>
      <c r="X362" s="2"/>
      <c r="Y362" s="595" t="s">
        <v>1233</v>
      </c>
      <c r="Z362" s="596">
        <v>0.03</v>
      </c>
      <c r="AA362" s="608" t="s">
        <v>563</v>
      </c>
      <c r="AB362" s="34" t="s">
        <v>1394</v>
      </c>
      <c r="AC362" s="43" t="str">
        <f t="shared" si="6"/>
        <v>静岡県藤枝市</v>
      </c>
      <c r="AD362" s="32">
        <v>10.210000000000001</v>
      </c>
      <c r="AE362" s="34">
        <v>10.17</v>
      </c>
      <c r="AF362" s="51">
        <v>10.14</v>
      </c>
      <c r="AG362" s="1"/>
    </row>
    <row r="363" spans="22:33">
      <c r="V363" s="4" t="s">
        <v>440</v>
      </c>
      <c r="W363" s="4" t="s">
        <v>1395</v>
      </c>
      <c r="X363" s="2"/>
      <c r="Y363" s="595" t="s">
        <v>1233</v>
      </c>
      <c r="Z363" s="596">
        <v>0.03</v>
      </c>
      <c r="AA363" s="608" t="s">
        <v>563</v>
      </c>
      <c r="AB363" s="34" t="s">
        <v>1396</v>
      </c>
      <c r="AC363" s="43" t="str">
        <f t="shared" si="6"/>
        <v>静岡県御殿場市</v>
      </c>
      <c r="AD363" s="32">
        <v>10.210000000000001</v>
      </c>
      <c r="AE363" s="34">
        <v>10.17</v>
      </c>
      <c r="AF363" s="51">
        <v>10.14</v>
      </c>
      <c r="AG363" s="1"/>
    </row>
    <row r="364" spans="22:33">
      <c r="V364" s="4" t="s">
        <v>440</v>
      </c>
      <c r="W364" s="4" t="s">
        <v>1397</v>
      </c>
      <c r="X364" s="2"/>
      <c r="Y364" s="595" t="s">
        <v>1233</v>
      </c>
      <c r="Z364" s="596">
        <v>0.03</v>
      </c>
      <c r="AA364" s="608" t="s">
        <v>563</v>
      </c>
      <c r="AB364" s="34" t="s">
        <v>1398</v>
      </c>
      <c r="AC364" s="43" t="str">
        <f t="shared" si="6"/>
        <v>静岡県袋井市</v>
      </c>
      <c r="AD364" s="32">
        <v>10.210000000000001</v>
      </c>
      <c r="AE364" s="34">
        <v>10.17</v>
      </c>
      <c r="AF364" s="51">
        <v>10.14</v>
      </c>
      <c r="AG364" s="1"/>
    </row>
    <row r="365" spans="22:33">
      <c r="V365" s="4" t="s">
        <v>440</v>
      </c>
      <c r="W365" s="4" t="s">
        <v>1399</v>
      </c>
      <c r="X365" s="2"/>
      <c r="Y365" s="595" t="s">
        <v>1233</v>
      </c>
      <c r="Z365" s="596">
        <v>0.03</v>
      </c>
      <c r="AA365" s="608" t="s">
        <v>563</v>
      </c>
      <c r="AB365" s="34" t="s">
        <v>1400</v>
      </c>
      <c r="AC365" s="43" t="str">
        <f t="shared" si="6"/>
        <v>静岡県裾野市</v>
      </c>
      <c r="AD365" s="32">
        <v>10.210000000000001</v>
      </c>
      <c r="AE365" s="34">
        <v>10.17</v>
      </c>
      <c r="AF365" s="51">
        <v>10.14</v>
      </c>
      <c r="AG365" s="1"/>
    </row>
    <row r="366" spans="22:33">
      <c r="V366" s="4" t="s">
        <v>440</v>
      </c>
      <c r="W366" s="4" t="s">
        <v>1401</v>
      </c>
      <c r="X366" s="2"/>
      <c r="Y366" s="595" t="s">
        <v>1233</v>
      </c>
      <c r="Z366" s="596">
        <v>0.03</v>
      </c>
      <c r="AA366" s="608" t="s">
        <v>563</v>
      </c>
      <c r="AB366" s="34" t="s">
        <v>1402</v>
      </c>
      <c r="AC366" s="43" t="str">
        <f t="shared" si="6"/>
        <v>静岡県函南町</v>
      </c>
      <c r="AD366" s="32">
        <v>10.210000000000001</v>
      </c>
      <c r="AE366" s="34">
        <v>10.17</v>
      </c>
      <c r="AF366" s="51">
        <v>10.14</v>
      </c>
      <c r="AG366" s="1"/>
    </row>
    <row r="367" spans="22:33">
      <c r="V367" s="4" t="s">
        <v>440</v>
      </c>
      <c r="W367" s="4" t="s">
        <v>652</v>
      </c>
      <c r="X367" s="2"/>
      <c r="Y367" s="595" t="s">
        <v>1233</v>
      </c>
      <c r="Z367" s="596">
        <v>0.03</v>
      </c>
      <c r="AA367" s="608" t="s">
        <v>563</v>
      </c>
      <c r="AB367" s="34" t="s">
        <v>1403</v>
      </c>
      <c r="AC367" s="43" t="str">
        <f t="shared" si="6"/>
        <v>静岡県清水町</v>
      </c>
      <c r="AD367" s="32">
        <v>10.210000000000001</v>
      </c>
      <c r="AE367" s="34">
        <v>10.17</v>
      </c>
      <c r="AF367" s="51">
        <v>10.14</v>
      </c>
      <c r="AG367" s="1"/>
    </row>
    <row r="368" spans="22:33">
      <c r="V368" s="4" t="s">
        <v>440</v>
      </c>
      <c r="W368" s="4" t="s">
        <v>1404</v>
      </c>
      <c r="X368" s="2"/>
      <c r="Y368" s="595" t="s">
        <v>1233</v>
      </c>
      <c r="Z368" s="596">
        <v>0.03</v>
      </c>
      <c r="AA368" s="608" t="s">
        <v>563</v>
      </c>
      <c r="AB368" s="34" t="s">
        <v>1405</v>
      </c>
      <c r="AC368" s="43" t="str">
        <f t="shared" si="6"/>
        <v>静岡県長泉町</v>
      </c>
      <c r="AD368" s="32">
        <v>10.210000000000001</v>
      </c>
      <c r="AE368" s="34">
        <v>10.17</v>
      </c>
      <c r="AF368" s="51">
        <v>10.14</v>
      </c>
      <c r="AG368" s="1"/>
    </row>
    <row r="369" spans="22:33">
      <c r="V369" s="4" t="s">
        <v>440</v>
      </c>
      <c r="W369" s="4" t="s">
        <v>1406</v>
      </c>
      <c r="X369" s="2"/>
      <c r="Y369" s="595" t="s">
        <v>1233</v>
      </c>
      <c r="Z369" s="596">
        <v>0.03</v>
      </c>
      <c r="AA369" s="608" t="s">
        <v>563</v>
      </c>
      <c r="AB369" s="34" t="s">
        <v>1407</v>
      </c>
      <c r="AC369" s="43" t="str">
        <f t="shared" si="6"/>
        <v>静岡県小山町</v>
      </c>
      <c r="AD369" s="32">
        <v>10.210000000000001</v>
      </c>
      <c r="AE369" s="34">
        <v>10.17</v>
      </c>
      <c r="AF369" s="51">
        <v>10.14</v>
      </c>
      <c r="AG369" s="1"/>
    </row>
    <row r="370" spans="22:33">
      <c r="V370" s="4" t="s">
        <v>440</v>
      </c>
      <c r="W370" s="4" t="s">
        <v>1408</v>
      </c>
      <c r="X370" s="2"/>
      <c r="Y370" s="595" t="s">
        <v>1233</v>
      </c>
      <c r="Z370" s="596">
        <v>0.03</v>
      </c>
      <c r="AA370" s="608" t="s">
        <v>563</v>
      </c>
      <c r="AB370" s="34" t="s">
        <v>1409</v>
      </c>
      <c r="AC370" s="43" t="str">
        <f t="shared" si="6"/>
        <v>静岡県川根本町</v>
      </c>
      <c r="AD370" s="32">
        <v>10.210000000000001</v>
      </c>
      <c r="AE370" s="34">
        <v>10.17</v>
      </c>
      <c r="AF370" s="51">
        <v>10.14</v>
      </c>
      <c r="AG370" s="1"/>
    </row>
    <row r="371" spans="22:33">
      <c r="V371" s="4" t="s">
        <v>440</v>
      </c>
      <c r="W371" s="4" t="s">
        <v>1410</v>
      </c>
      <c r="X371" s="2"/>
      <c r="Y371" s="595" t="s">
        <v>1233</v>
      </c>
      <c r="Z371" s="596">
        <v>0.03</v>
      </c>
      <c r="AA371" s="608" t="s">
        <v>563</v>
      </c>
      <c r="AB371" s="34" t="s">
        <v>1411</v>
      </c>
      <c r="AC371" s="43" t="str">
        <f t="shared" si="6"/>
        <v>静岡県森町</v>
      </c>
      <c r="AD371" s="32">
        <v>10.210000000000001</v>
      </c>
      <c r="AE371" s="34">
        <v>10.17</v>
      </c>
      <c r="AF371" s="51">
        <v>10.14</v>
      </c>
      <c r="AG371" s="1"/>
    </row>
    <row r="372" spans="22:33">
      <c r="V372" s="4" t="s">
        <v>440</v>
      </c>
      <c r="W372" s="4" t="s">
        <v>1412</v>
      </c>
      <c r="X372" s="2"/>
      <c r="Y372" s="595" t="s">
        <v>1233</v>
      </c>
      <c r="Z372" s="596">
        <v>0.03</v>
      </c>
      <c r="AA372" s="608" t="s">
        <v>571</v>
      </c>
      <c r="AB372" s="34" t="s">
        <v>1413</v>
      </c>
      <c r="AC372" s="43" t="str">
        <f t="shared" si="6"/>
        <v>愛知県豊橋市</v>
      </c>
      <c r="AD372" s="32">
        <v>10.210000000000001</v>
      </c>
      <c r="AE372" s="34">
        <v>10.17</v>
      </c>
      <c r="AF372" s="51">
        <v>10.14</v>
      </c>
      <c r="AG372" s="1"/>
    </row>
    <row r="373" spans="22:33">
      <c r="V373" s="4" t="s">
        <v>440</v>
      </c>
      <c r="W373" s="4" t="s">
        <v>1414</v>
      </c>
      <c r="X373" s="2"/>
      <c r="Y373" s="595" t="s">
        <v>1233</v>
      </c>
      <c r="Z373" s="596">
        <v>0.03</v>
      </c>
      <c r="AA373" s="608" t="s">
        <v>571</v>
      </c>
      <c r="AB373" s="34" t="s">
        <v>1415</v>
      </c>
      <c r="AC373" s="43" t="str">
        <f t="shared" si="6"/>
        <v>愛知県半田市</v>
      </c>
      <c r="AD373" s="32">
        <v>10.210000000000001</v>
      </c>
      <c r="AE373" s="34">
        <v>10.17</v>
      </c>
      <c r="AF373" s="51">
        <v>10.14</v>
      </c>
      <c r="AG373" s="1"/>
    </row>
    <row r="374" spans="22:33">
      <c r="V374" s="4" t="s">
        <v>440</v>
      </c>
      <c r="W374" s="4" t="s">
        <v>1416</v>
      </c>
      <c r="X374" s="2"/>
      <c r="Y374" s="595" t="s">
        <v>1233</v>
      </c>
      <c r="Z374" s="596">
        <v>0.03</v>
      </c>
      <c r="AA374" s="608" t="s">
        <v>571</v>
      </c>
      <c r="AB374" s="34" t="s">
        <v>1417</v>
      </c>
      <c r="AC374" s="43" t="str">
        <f t="shared" si="6"/>
        <v>愛知県豊川市</v>
      </c>
      <c r="AD374" s="32">
        <v>10.210000000000001</v>
      </c>
      <c r="AE374" s="34">
        <v>10.17</v>
      </c>
      <c r="AF374" s="51">
        <v>10.14</v>
      </c>
      <c r="AG374" s="1"/>
    </row>
    <row r="375" spans="22:33">
      <c r="V375" s="4" t="s">
        <v>440</v>
      </c>
      <c r="W375" s="4" t="s">
        <v>1418</v>
      </c>
      <c r="X375" s="2"/>
      <c r="Y375" s="595" t="s">
        <v>1233</v>
      </c>
      <c r="Z375" s="596">
        <v>0.03</v>
      </c>
      <c r="AA375" s="608" t="s">
        <v>571</v>
      </c>
      <c r="AB375" s="34" t="s">
        <v>1419</v>
      </c>
      <c r="AC375" s="43" t="str">
        <f t="shared" si="6"/>
        <v>愛知県蒲郡市</v>
      </c>
      <c r="AD375" s="32">
        <v>10.210000000000001</v>
      </c>
      <c r="AE375" s="34">
        <v>10.17</v>
      </c>
      <c r="AF375" s="51">
        <v>10.14</v>
      </c>
      <c r="AG375" s="1"/>
    </row>
    <row r="376" spans="22:33">
      <c r="V376" s="4" t="s">
        <v>440</v>
      </c>
      <c r="W376" s="4" t="s">
        <v>1420</v>
      </c>
      <c r="X376" s="2"/>
      <c r="Y376" s="595" t="s">
        <v>1233</v>
      </c>
      <c r="Z376" s="596">
        <v>0.03</v>
      </c>
      <c r="AA376" s="608" t="s">
        <v>571</v>
      </c>
      <c r="AB376" s="34" t="s">
        <v>1421</v>
      </c>
      <c r="AC376" s="43" t="str">
        <f t="shared" si="6"/>
        <v>愛知県常滑市</v>
      </c>
      <c r="AD376" s="32">
        <v>10.210000000000001</v>
      </c>
      <c r="AE376" s="34">
        <v>10.17</v>
      </c>
      <c r="AF376" s="51">
        <v>10.14</v>
      </c>
      <c r="AG376" s="1"/>
    </row>
    <row r="377" spans="22:33">
      <c r="V377" s="4" t="s">
        <v>440</v>
      </c>
      <c r="W377" s="4" t="s">
        <v>1422</v>
      </c>
      <c r="X377" s="2"/>
      <c r="Y377" s="595" t="s">
        <v>1233</v>
      </c>
      <c r="Z377" s="596">
        <v>0.03</v>
      </c>
      <c r="AA377" s="608" t="s">
        <v>571</v>
      </c>
      <c r="AB377" s="34" t="s">
        <v>1423</v>
      </c>
      <c r="AC377" s="43" t="str">
        <f t="shared" si="6"/>
        <v>愛知県小牧市</v>
      </c>
      <c r="AD377" s="32">
        <v>10.210000000000001</v>
      </c>
      <c r="AE377" s="34">
        <v>10.17</v>
      </c>
      <c r="AF377" s="51">
        <v>10.14</v>
      </c>
      <c r="AG377" s="1"/>
    </row>
    <row r="378" spans="22:33">
      <c r="V378" s="4" t="s">
        <v>440</v>
      </c>
      <c r="W378" s="4" t="s">
        <v>1424</v>
      </c>
      <c r="X378" s="2"/>
      <c r="Y378" s="595" t="s">
        <v>1233</v>
      </c>
      <c r="Z378" s="596">
        <v>0.03</v>
      </c>
      <c r="AA378" s="608" t="s">
        <v>571</v>
      </c>
      <c r="AB378" s="34" t="s">
        <v>1425</v>
      </c>
      <c r="AC378" s="43" t="str">
        <f t="shared" si="6"/>
        <v>愛知県新城市</v>
      </c>
      <c r="AD378" s="32">
        <v>10.210000000000001</v>
      </c>
      <c r="AE378" s="34">
        <v>10.17</v>
      </c>
      <c r="AF378" s="51">
        <v>10.14</v>
      </c>
      <c r="AG378" s="1"/>
    </row>
    <row r="379" spans="22:33">
      <c r="V379" s="4" t="s">
        <v>440</v>
      </c>
      <c r="W379" s="4" t="s">
        <v>1426</v>
      </c>
      <c r="X379" s="2"/>
      <c r="Y379" s="595" t="s">
        <v>1233</v>
      </c>
      <c r="Z379" s="596">
        <v>0.03</v>
      </c>
      <c r="AA379" s="608" t="s">
        <v>571</v>
      </c>
      <c r="AB379" s="34" t="s">
        <v>1427</v>
      </c>
      <c r="AC379" s="43" t="str">
        <f t="shared" si="6"/>
        <v>愛知県東海市</v>
      </c>
      <c r="AD379" s="32">
        <v>10.210000000000001</v>
      </c>
      <c r="AE379" s="34">
        <v>10.17</v>
      </c>
      <c r="AF379" s="51">
        <v>10.14</v>
      </c>
      <c r="AG379" s="1"/>
    </row>
    <row r="380" spans="22:33">
      <c r="V380" s="4" t="s">
        <v>440</v>
      </c>
      <c r="W380" s="4" t="s">
        <v>1428</v>
      </c>
      <c r="X380" s="2"/>
      <c r="Y380" s="595" t="s">
        <v>1233</v>
      </c>
      <c r="Z380" s="596">
        <v>0.03</v>
      </c>
      <c r="AA380" s="608" t="s">
        <v>571</v>
      </c>
      <c r="AB380" s="34" t="s">
        <v>1429</v>
      </c>
      <c r="AC380" s="43" t="str">
        <f t="shared" si="6"/>
        <v>愛知県大府市</v>
      </c>
      <c r="AD380" s="32">
        <v>10.210000000000001</v>
      </c>
      <c r="AE380" s="34">
        <v>10.17</v>
      </c>
      <c r="AF380" s="51">
        <v>10.14</v>
      </c>
      <c r="AG380" s="1"/>
    </row>
    <row r="381" spans="22:33">
      <c r="V381" s="4" t="s">
        <v>440</v>
      </c>
      <c r="W381" s="4" t="s">
        <v>1430</v>
      </c>
      <c r="X381" s="2"/>
      <c r="Y381" s="595" t="s">
        <v>1233</v>
      </c>
      <c r="Z381" s="596">
        <v>0.03</v>
      </c>
      <c r="AA381" s="608" t="s">
        <v>571</v>
      </c>
      <c r="AB381" s="34" t="s">
        <v>1431</v>
      </c>
      <c r="AC381" s="43" t="str">
        <f t="shared" si="6"/>
        <v>愛知県知多市</v>
      </c>
      <c r="AD381" s="32">
        <v>10.210000000000001</v>
      </c>
      <c r="AE381" s="34">
        <v>10.17</v>
      </c>
      <c r="AF381" s="51">
        <v>10.14</v>
      </c>
      <c r="AG381" s="1"/>
    </row>
    <row r="382" spans="22:33">
      <c r="V382" s="4" t="s">
        <v>440</v>
      </c>
      <c r="W382" s="4" t="s">
        <v>1432</v>
      </c>
      <c r="X382" s="2"/>
      <c r="Y382" s="595" t="s">
        <v>1233</v>
      </c>
      <c r="Z382" s="596">
        <v>0.03</v>
      </c>
      <c r="AA382" s="608" t="s">
        <v>571</v>
      </c>
      <c r="AB382" s="34" t="s">
        <v>1433</v>
      </c>
      <c r="AC382" s="43" t="str">
        <f t="shared" si="6"/>
        <v>愛知県高浜市</v>
      </c>
      <c r="AD382" s="32">
        <v>10.210000000000001</v>
      </c>
      <c r="AE382" s="34">
        <v>10.17</v>
      </c>
      <c r="AF382" s="51">
        <v>10.14</v>
      </c>
      <c r="AG382" s="1"/>
    </row>
    <row r="383" spans="22:33">
      <c r="V383" s="4" t="s">
        <v>440</v>
      </c>
      <c r="W383" s="4" t="s">
        <v>1434</v>
      </c>
      <c r="X383" s="2"/>
      <c r="Y383" s="595" t="s">
        <v>1233</v>
      </c>
      <c r="Z383" s="596">
        <v>0.03</v>
      </c>
      <c r="AA383" s="608" t="s">
        <v>571</v>
      </c>
      <c r="AB383" s="34" t="s">
        <v>1435</v>
      </c>
      <c r="AC383" s="43" t="str">
        <f t="shared" si="6"/>
        <v>愛知県田原市</v>
      </c>
      <c r="AD383" s="32">
        <v>10.210000000000001</v>
      </c>
      <c r="AE383" s="34">
        <v>10.17</v>
      </c>
      <c r="AF383" s="51">
        <v>10.14</v>
      </c>
      <c r="AG383" s="1"/>
    </row>
    <row r="384" spans="22:33">
      <c r="V384" s="4" t="s">
        <v>440</v>
      </c>
      <c r="W384" s="4" t="s">
        <v>1436</v>
      </c>
      <c r="X384" s="2"/>
      <c r="Y384" s="595" t="s">
        <v>1233</v>
      </c>
      <c r="Z384" s="596">
        <v>0.03</v>
      </c>
      <c r="AA384" s="608" t="s">
        <v>571</v>
      </c>
      <c r="AB384" s="34" t="s">
        <v>1437</v>
      </c>
      <c r="AC384" s="43" t="str">
        <f t="shared" si="6"/>
        <v>愛知県大口町</v>
      </c>
      <c r="AD384" s="32">
        <v>10.210000000000001</v>
      </c>
      <c r="AE384" s="34">
        <v>10.17</v>
      </c>
      <c r="AF384" s="51">
        <v>10.14</v>
      </c>
      <c r="AG384" s="1"/>
    </row>
    <row r="385" spans="22:33">
      <c r="V385" s="4" t="s">
        <v>440</v>
      </c>
      <c r="W385" s="4" t="s">
        <v>1438</v>
      </c>
      <c r="X385" s="2"/>
      <c r="Y385" s="595" t="s">
        <v>1233</v>
      </c>
      <c r="Z385" s="596">
        <v>0.03</v>
      </c>
      <c r="AA385" s="608" t="s">
        <v>571</v>
      </c>
      <c r="AB385" s="34" t="s">
        <v>1439</v>
      </c>
      <c r="AC385" s="43" t="str">
        <f t="shared" si="6"/>
        <v>愛知県扶桑町</v>
      </c>
      <c r="AD385" s="32">
        <v>10.210000000000001</v>
      </c>
      <c r="AE385" s="34">
        <v>10.17</v>
      </c>
      <c r="AF385" s="51">
        <v>10.14</v>
      </c>
      <c r="AG385" s="1"/>
    </row>
    <row r="386" spans="22:33">
      <c r="V386" s="4" t="s">
        <v>440</v>
      </c>
      <c r="W386" s="4" t="s">
        <v>1440</v>
      </c>
      <c r="X386" s="2"/>
      <c r="Y386" s="595" t="s">
        <v>1233</v>
      </c>
      <c r="Z386" s="596">
        <v>0.03</v>
      </c>
      <c r="AA386" s="608" t="s">
        <v>571</v>
      </c>
      <c r="AB386" s="34" t="s">
        <v>1441</v>
      </c>
      <c r="AC386" s="43" t="str">
        <f t="shared" si="6"/>
        <v>愛知県阿久比町</v>
      </c>
      <c r="AD386" s="32">
        <v>10.210000000000001</v>
      </c>
      <c r="AE386" s="34">
        <v>10.17</v>
      </c>
      <c r="AF386" s="51">
        <v>10.14</v>
      </c>
      <c r="AG386" s="1"/>
    </row>
    <row r="387" spans="22:33">
      <c r="V387" s="4" t="s">
        <v>440</v>
      </c>
      <c r="W387" s="4" t="s">
        <v>1351</v>
      </c>
      <c r="X387" s="2"/>
      <c r="Y387" s="595" t="s">
        <v>1233</v>
      </c>
      <c r="Z387" s="596">
        <v>0.03</v>
      </c>
      <c r="AA387" s="608" t="s">
        <v>571</v>
      </c>
      <c r="AB387" s="34" t="s">
        <v>1442</v>
      </c>
      <c r="AC387" s="43" t="str">
        <f t="shared" si="6"/>
        <v>愛知県東浦町</v>
      </c>
      <c r="AD387" s="32">
        <v>10.210000000000001</v>
      </c>
      <c r="AE387" s="34">
        <v>10.17</v>
      </c>
      <c r="AF387" s="51">
        <v>10.14</v>
      </c>
      <c r="AG387" s="1"/>
    </row>
    <row r="388" spans="22:33">
      <c r="V388" s="4" t="s">
        <v>440</v>
      </c>
      <c r="W388" s="4" t="s">
        <v>1443</v>
      </c>
      <c r="X388" s="2"/>
      <c r="Y388" s="595" t="s">
        <v>1233</v>
      </c>
      <c r="Z388" s="596">
        <v>0.03</v>
      </c>
      <c r="AA388" s="608"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5" t="s">
        <v>1233</v>
      </c>
      <c r="Z389" s="596">
        <v>0.03</v>
      </c>
      <c r="AA389" s="608" t="s">
        <v>571</v>
      </c>
      <c r="AB389" s="34" t="s">
        <v>1446</v>
      </c>
      <c r="AC389" s="43" t="str">
        <f t="shared" si="7"/>
        <v>愛知県幸田町</v>
      </c>
      <c r="AD389" s="32">
        <v>10.210000000000001</v>
      </c>
      <c r="AE389" s="34">
        <v>10.17</v>
      </c>
      <c r="AF389" s="51">
        <v>10.14</v>
      </c>
      <c r="AG389" s="1"/>
    </row>
    <row r="390" spans="22:33">
      <c r="V390" s="4" t="s">
        <v>440</v>
      </c>
      <c r="W390" s="4" t="s">
        <v>1447</v>
      </c>
      <c r="X390" s="2"/>
      <c r="Y390" s="595" t="s">
        <v>1233</v>
      </c>
      <c r="Z390" s="596">
        <v>0.03</v>
      </c>
      <c r="AA390" s="608" t="s">
        <v>571</v>
      </c>
      <c r="AB390" s="34" t="s">
        <v>1448</v>
      </c>
      <c r="AC390" s="43" t="str">
        <f t="shared" si="7"/>
        <v>愛知県設楽町</v>
      </c>
      <c r="AD390" s="32">
        <v>10.210000000000001</v>
      </c>
      <c r="AE390" s="34">
        <v>10.17</v>
      </c>
      <c r="AF390" s="51">
        <v>10.14</v>
      </c>
      <c r="AG390" s="1"/>
    </row>
    <row r="391" spans="22:33">
      <c r="V391" s="4" t="s">
        <v>440</v>
      </c>
      <c r="W391" s="4" t="s">
        <v>1449</v>
      </c>
      <c r="X391" s="2"/>
      <c r="Y391" s="595" t="s">
        <v>1233</v>
      </c>
      <c r="Z391" s="596">
        <v>0.03</v>
      </c>
      <c r="AA391" s="608" t="s">
        <v>571</v>
      </c>
      <c r="AB391" s="34" t="s">
        <v>1450</v>
      </c>
      <c r="AC391" s="43" t="str">
        <f t="shared" si="7"/>
        <v>愛知県東栄町</v>
      </c>
      <c r="AD391" s="32">
        <v>10.210000000000001</v>
      </c>
      <c r="AE391" s="34">
        <v>10.17</v>
      </c>
      <c r="AF391" s="51">
        <v>10.14</v>
      </c>
      <c r="AG391" s="1"/>
    </row>
    <row r="392" spans="22:33">
      <c r="V392" s="4" t="s">
        <v>440</v>
      </c>
      <c r="W392" s="4" t="s">
        <v>1451</v>
      </c>
      <c r="X392" s="2"/>
      <c r="Y392" s="595" t="s">
        <v>1233</v>
      </c>
      <c r="Z392" s="596">
        <v>0.03</v>
      </c>
      <c r="AA392" s="608" t="s">
        <v>571</v>
      </c>
      <c r="AB392" s="34" t="s">
        <v>1452</v>
      </c>
      <c r="AC392" s="43" t="str">
        <f t="shared" si="7"/>
        <v>愛知県豊根村</v>
      </c>
      <c r="AD392" s="32">
        <v>10.210000000000001</v>
      </c>
      <c r="AE392" s="34">
        <v>10.17</v>
      </c>
      <c r="AF392" s="51">
        <v>10.14</v>
      </c>
      <c r="AG392" s="1"/>
    </row>
    <row r="393" spans="22:33">
      <c r="V393" s="4" t="s">
        <v>440</v>
      </c>
      <c r="W393" s="4" t="s">
        <v>1453</v>
      </c>
      <c r="X393" s="2"/>
      <c r="Y393" s="595" t="s">
        <v>1233</v>
      </c>
      <c r="Z393" s="596">
        <v>0.03</v>
      </c>
      <c r="AA393" s="608" t="s">
        <v>579</v>
      </c>
      <c r="AB393" s="34" t="s">
        <v>1454</v>
      </c>
      <c r="AC393" s="43" t="str">
        <f t="shared" si="7"/>
        <v>三重県名張市</v>
      </c>
      <c r="AD393" s="32">
        <v>10.210000000000001</v>
      </c>
      <c r="AE393" s="34">
        <v>10.17</v>
      </c>
      <c r="AF393" s="51">
        <v>10.14</v>
      </c>
      <c r="AG393" s="1"/>
    </row>
    <row r="394" spans="22:33">
      <c r="V394" s="4" t="s">
        <v>440</v>
      </c>
      <c r="W394" s="4" t="s">
        <v>1455</v>
      </c>
      <c r="X394" s="2"/>
      <c r="Y394" s="595" t="s">
        <v>1233</v>
      </c>
      <c r="Z394" s="596">
        <v>0.03</v>
      </c>
      <c r="AA394" s="608" t="s">
        <v>579</v>
      </c>
      <c r="AB394" s="34" t="s">
        <v>1456</v>
      </c>
      <c r="AC394" s="43" t="str">
        <f t="shared" si="7"/>
        <v>三重県いなべ市</v>
      </c>
      <c r="AD394" s="32">
        <v>10.210000000000001</v>
      </c>
      <c r="AE394" s="34">
        <v>10.17</v>
      </c>
      <c r="AF394" s="51">
        <v>10.14</v>
      </c>
      <c r="AG394" s="1"/>
    </row>
    <row r="395" spans="22:33">
      <c r="V395" s="4" t="s">
        <v>440</v>
      </c>
      <c r="W395" s="4" t="s">
        <v>1457</v>
      </c>
      <c r="X395" s="2"/>
      <c r="Y395" s="595" t="s">
        <v>1233</v>
      </c>
      <c r="Z395" s="596">
        <v>0.03</v>
      </c>
      <c r="AA395" s="608" t="s">
        <v>579</v>
      </c>
      <c r="AB395" s="34" t="s">
        <v>1458</v>
      </c>
      <c r="AC395" s="43" t="str">
        <f t="shared" si="7"/>
        <v>三重県伊賀市</v>
      </c>
      <c r="AD395" s="32">
        <v>10.210000000000001</v>
      </c>
      <c r="AE395" s="34">
        <v>10.17</v>
      </c>
      <c r="AF395" s="51">
        <v>10.14</v>
      </c>
      <c r="AG395" s="1"/>
    </row>
    <row r="396" spans="22:33">
      <c r="V396" s="4" t="s">
        <v>440</v>
      </c>
      <c r="W396" s="4" t="s">
        <v>1459</v>
      </c>
      <c r="X396" s="2"/>
      <c r="Y396" s="595" t="s">
        <v>1233</v>
      </c>
      <c r="Z396" s="596">
        <v>0.03</v>
      </c>
      <c r="AA396" s="608" t="s">
        <v>579</v>
      </c>
      <c r="AB396" s="34" t="s">
        <v>1460</v>
      </c>
      <c r="AC396" s="43" t="str">
        <f t="shared" si="7"/>
        <v>三重県木曽岬町</v>
      </c>
      <c r="AD396" s="32">
        <v>10.210000000000001</v>
      </c>
      <c r="AE396" s="34">
        <v>10.17</v>
      </c>
      <c r="AF396" s="51">
        <v>10.14</v>
      </c>
      <c r="AG396" s="1"/>
    </row>
    <row r="397" spans="22:33">
      <c r="V397" s="4" t="s">
        <v>440</v>
      </c>
      <c r="W397" s="4" t="s">
        <v>1461</v>
      </c>
      <c r="X397" s="2"/>
      <c r="Y397" s="595" t="s">
        <v>1233</v>
      </c>
      <c r="Z397" s="596">
        <v>0.03</v>
      </c>
      <c r="AA397" s="608" t="s">
        <v>579</v>
      </c>
      <c r="AB397" s="34" t="s">
        <v>1462</v>
      </c>
      <c r="AC397" s="43" t="str">
        <f t="shared" si="7"/>
        <v>三重県東員町</v>
      </c>
      <c r="AD397" s="32">
        <v>10.210000000000001</v>
      </c>
      <c r="AE397" s="34">
        <v>10.17</v>
      </c>
      <c r="AF397" s="51">
        <v>10.14</v>
      </c>
      <c r="AG397" s="1"/>
    </row>
    <row r="398" spans="22:33">
      <c r="V398" s="4" t="s">
        <v>440</v>
      </c>
      <c r="W398" s="4" t="s">
        <v>1463</v>
      </c>
      <c r="X398" s="2"/>
      <c r="Y398" s="595" t="s">
        <v>1233</v>
      </c>
      <c r="Z398" s="596">
        <v>0.03</v>
      </c>
      <c r="AA398" s="608" t="s">
        <v>579</v>
      </c>
      <c r="AB398" s="34" t="s">
        <v>1464</v>
      </c>
      <c r="AC398" s="43" t="str">
        <f t="shared" si="7"/>
        <v>三重県菰野町</v>
      </c>
      <c r="AD398" s="32">
        <v>10.210000000000001</v>
      </c>
      <c r="AE398" s="34">
        <v>10.17</v>
      </c>
      <c r="AF398" s="51">
        <v>10.14</v>
      </c>
      <c r="AG398" s="1"/>
    </row>
    <row r="399" spans="22:33">
      <c r="V399" s="4" t="s">
        <v>440</v>
      </c>
      <c r="W399" s="4" t="s">
        <v>1465</v>
      </c>
      <c r="X399" s="2"/>
      <c r="Y399" s="595" t="s">
        <v>1233</v>
      </c>
      <c r="Z399" s="596">
        <v>0.03</v>
      </c>
      <c r="AA399" s="608" t="s">
        <v>579</v>
      </c>
      <c r="AB399" s="34" t="s">
        <v>1466</v>
      </c>
      <c r="AC399" s="43" t="str">
        <f t="shared" si="7"/>
        <v>三重県朝日町</v>
      </c>
      <c r="AD399" s="32">
        <v>10.210000000000001</v>
      </c>
      <c r="AE399" s="34">
        <v>10.17</v>
      </c>
      <c r="AF399" s="51">
        <v>10.14</v>
      </c>
      <c r="AG399" s="1"/>
    </row>
    <row r="400" spans="22:33">
      <c r="V400" s="4" t="s">
        <v>440</v>
      </c>
      <c r="W400" s="4" t="s">
        <v>1467</v>
      </c>
      <c r="X400" s="2"/>
      <c r="Y400" s="595" t="s">
        <v>1233</v>
      </c>
      <c r="Z400" s="596">
        <v>0.03</v>
      </c>
      <c r="AA400" s="608" t="s">
        <v>579</v>
      </c>
      <c r="AB400" s="34" t="s">
        <v>1468</v>
      </c>
      <c r="AC400" s="43" t="str">
        <f t="shared" si="7"/>
        <v>三重県川越町</v>
      </c>
      <c r="AD400" s="32">
        <v>10.210000000000001</v>
      </c>
      <c r="AE400" s="34">
        <v>10.17</v>
      </c>
      <c r="AF400" s="51">
        <v>10.14</v>
      </c>
      <c r="AG400" s="1"/>
    </row>
    <row r="401" spans="22:33">
      <c r="V401" s="4" t="s">
        <v>440</v>
      </c>
      <c r="W401" s="4" t="s">
        <v>1469</v>
      </c>
      <c r="X401" s="2"/>
      <c r="Y401" s="595" t="s">
        <v>1233</v>
      </c>
      <c r="Z401" s="596">
        <v>0.03</v>
      </c>
      <c r="AA401" s="608" t="s">
        <v>587</v>
      </c>
      <c r="AB401" s="34" t="s">
        <v>1470</v>
      </c>
      <c r="AC401" s="43" t="str">
        <f t="shared" si="7"/>
        <v>滋賀県長浜市</v>
      </c>
      <c r="AD401" s="32">
        <v>10.210000000000001</v>
      </c>
      <c r="AE401" s="34">
        <v>10.17</v>
      </c>
      <c r="AF401" s="51">
        <v>10.14</v>
      </c>
      <c r="AG401" s="1"/>
    </row>
    <row r="402" spans="22:33">
      <c r="V402" s="4" t="s">
        <v>440</v>
      </c>
      <c r="W402" s="4" t="s">
        <v>1471</v>
      </c>
      <c r="X402" s="2"/>
      <c r="Y402" s="595" t="s">
        <v>1233</v>
      </c>
      <c r="Z402" s="596">
        <v>0.03</v>
      </c>
      <c r="AA402" s="608" t="s">
        <v>587</v>
      </c>
      <c r="AB402" s="34" t="s">
        <v>1472</v>
      </c>
      <c r="AC402" s="43" t="str">
        <f t="shared" si="7"/>
        <v>滋賀県近江八幡市</v>
      </c>
      <c r="AD402" s="32">
        <v>10.210000000000001</v>
      </c>
      <c r="AE402" s="34">
        <v>10.17</v>
      </c>
      <c r="AF402" s="51">
        <v>10.14</v>
      </c>
      <c r="AG402" s="1"/>
    </row>
    <row r="403" spans="22:33">
      <c r="V403" s="4" t="s">
        <v>440</v>
      </c>
      <c r="W403" s="4" t="s">
        <v>1473</v>
      </c>
      <c r="X403" s="2"/>
      <c r="Y403" s="595" t="s">
        <v>1233</v>
      </c>
      <c r="Z403" s="596">
        <v>0.03</v>
      </c>
      <c r="AA403" s="608" t="s">
        <v>587</v>
      </c>
      <c r="AB403" s="34" t="s">
        <v>1474</v>
      </c>
      <c r="AC403" s="43" t="str">
        <f t="shared" si="7"/>
        <v>滋賀県野洲市</v>
      </c>
      <c r="AD403" s="32">
        <v>10.210000000000001</v>
      </c>
      <c r="AE403" s="34">
        <v>10.17</v>
      </c>
      <c r="AF403" s="51">
        <v>10.14</v>
      </c>
      <c r="AG403" s="1"/>
    </row>
    <row r="404" spans="22:33">
      <c r="V404" s="4" t="s">
        <v>440</v>
      </c>
      <c r="W404" s="4" t="s">
        <v>1475</v>
      </c>
      <c r="X404" s="2"/>
      <c r="Y404" s="595" t="s">
        <v>1233</v>
      </c>
      <c r="Z404" s="596">
        <v>0.03</v>
      </c>
      <c r="AA404" s="608" t="s">
        <v>587</v>
      </c>
      <c r="AB404" s="34" t="s">
        <v>1476</v>
      </c>
      <c r="AC404" s="43" t="str">
        <f t="shared" si="7"/>
        <v>滋賀県湖南市</v>
      </c>
      <c r="AD404" s="32">
        <v>10.210000000000001</v>
      </c>
      <c r="AE404" s="34">
        <v>10.17</v>
      </c>
      <c r="AF404" s="51">
        <v>10.14</v>
      </c>
      <c r="AG404" s="1"/>
    </row>
    <row r="405" spans="22:33">
      <c r="V405" s="4" t="s">
        <v>440</v>
      </c>
      <c r="W405" s="4" t="s">
        <v>1477</v>
      </c>
      <c r="X405" s="2"/>
      <c r="Y405" s="595" t="s">
        <v>1233</v>
      </c>
      <c r="Z405" s="596">
        <v>0.03</v>
      </c>
      <c r="AA405" s="608" t="s">
        <v>587</v>
      </c>
      <c r="AB405" s="34" t="s">
        <v>1478</v>
      </c>
      <c r="AC405" s="43" t="str">
        <f t="shared" si="7"/>
        <v>滋賀県高島市</v>
      </c>
      <c r="AD405" s="32">
        <v>10.210000000000001</v>
      </c>
      <c r="AE405" s="34">
        <v>10.17</v>
      </c>
      <c r="AF405" s="51">
        <v>10.14</v>
      </c>
      <c r="AG405" s="1"/>
    </row>
    <row r="406" spans="22:33">
      <c r="V406" s="4" t="s">
        <v>440</v>
      </c>
      <c r="W406" s="4" t="s">
        <v>1479</v>
      </c>
      <c r="X406" s="2"/>
      <c r="Y406" s="595" t="s">
        <v>1233</v>
      </c>
      <c r="Z406" s="596">
        <v>0.03</v>
      </c>
      <c r="AA406" s="608" t="s">
        <v>587</v>
      </c>
      <c r="AB406" s="34" t="s">
        <v>1480</v>
      </c>
      <c r="AC406" s="43" t="str">
        <f t="shared" si="7"/>
        <v>滋賀県東近江市</v>
      </c>
      <c r="AD406" s="32">
        <v>10.210000000000001</v>
      </c>
      <c r="AE406" s="34">
        <v>10.17</v>
      </c>
      <c r="AF406" s="51">
        <v>10.14</v>
      </c>
      <c r="AG406" s="1"/>
    </row>
    <row r="407" spans="22:33">
      <c r="V407" s="4" t="s">
        <v>440</v>
      </c>
      <c r="W407" s="4" t="s">
        <v>1481</v>
      </c>
      <c r="X407" s="2"/>
      <c r="Y407" s="595" t="s">
        <v>1233</v>
      </c>
      <c r="Z407" s="596">
        <v>0.03</v>
      </c>
      <c r="AA407" s="608" t="s">
        <v>587</v>
      </c>
      <c r="AB407" s="34" t="s">
        <v>1482</v>
      </c>
      <c r="AC407" s="43" t="str">
        <f t="shared" si="7"/>
        <v>滋賀県日野町</v>
      </c>
      <c r="AD407" s="32">
        <v>10.210000000000001</v>
      </c>
      <c r="AE407" s="34">
        <v>10.17</v>
      </c>
      <c r="AF407" s="51">
        <v>10.14</v>
      </c>
      <c r="AG407" s="1"/>
    </row>
    <row r="408" spans="22:33">
      <c r="V408" s="4" t="s">
        <v>440</v>
      </c>
      <c r="W408" s="4" t="s">
        <v>1483</v>
      </c>
      <c r="X408" s="2"/>
      <c r="Y408" s="595" t="s">
        <v>1233</v>
      </c>
      <c r="Z408" s="596">
        <v>0.03</v>
      </c>
      <c r="AA408" s="608" t="s">
        <v>587</v>
      </c>
      <c r="AB408" s="34" t="s">
        <v>1484</v>
      </c>
      <c r="AC408" s="43" t="str">
        <f t="shared" si="7"/>
        <v>滋賀県竜王町</v>
      </c>
      <c r="AD408" s="32">
        <v>10.210000000000001</v>
      </c>
      <c r="AE408" s="34">
        <v>10.17</v>
      </c>
      <c r="AF408" s="51">
        <v>10.14</v>
      </c>
      <c r="AG408" s="1"/>
    </row>
    <row r="409" spans="22:33">
      <c r="V409" s="4" t="s">
        <v>440</v>
      </c>
      <c r="W409" s="4" t="s">
        <v>1485</v>
      </c>
      <c r="X409" s="2"/>
      <c r="Y409" s="595" t="s">
        <v>1233</v>
      </c>
      <c r="Z409" s="596">
        <v>0.03</v>
      </c>
      <c r="AA409" s="608" t="s">
        <v>596</v>
      </c>
      <c r="AB409" s="34" t="s">
        <v>1486</v>
      </c>
      <c r="AC409" s="43" t="str">
        <f t="shared" si="7"/>
        <v>京都府久御山町</v>
      </c>
      <c r="AD409" s="32">
        <v>10.210000000000001</v>
      </c>
      <c r="AE409" s="34">
        <v>10.17</v>
      </c>
      <c r="AF409" s="51">
        <v>10.14</v>
      </c>
      <c r="AG409" s="1"/>
    </row>
    <row r="410" spans="22:33">
      <c r="V410" s="4" t="s">
        <v>440</v>
      </c>
      <c r="W410" s="4" t="s">
        <v>1487</v>
      </c>
      <c r="X410" s="2"/>
      <c r="Y410" s="595" t="s">
        <v>1233</v>
      </c>
      <c r="Z410" s="596">
        <v>0.03</v>
      </c>
      <c r="AA410" s="608" t="s">
        <v>615</v>
      </c>
      <c r="AB410" s="34" t="s">
        <v>1488</v>
      </c>
      <c r="AC410" s="43" t="str">
        <f t="shared" si="7"/>
        <v>兵庫県姫路市</v>
      </c>
      <c r="AD410" s="32">
        <v>10.210000000000001</v>
      </c>
      <c r="AE410" s="34">
        <v>10.17</v>
      </c>
      <c r="AF410" s="51">
        <v>10.14</v>
      </c>
      <c r="AG410" s="1"/>
    </row>
    <row r="411" spans="22:33">
      <c r="V411" s="4" t="s">
        <v>440</v>
      </c>
      <c r="W411" s="4" t="s">
        <v>1489</v>
      </c>
      <c r="X411" s="2"/>
      <c r="Y411" s="595" t="s">
        <v>1233</v>
      </c>
      <c r="Z411" s="596">
        <v>0.03</v>
      </c>
      <c r="AA411" s="608" t="s">
        <v>615</v>
      </c>
      <c r="AB411" s="34" t="s">
        <v>1490</v>
      </c>
      <c r="AC411" s="43" t="str">
        <f t="shared" si="7"/>
        <v>兵庫県加古川市</v>
      </c>
      <c r="AD411" s="32">
        <v>10.210000000000001</v>
      </c>
      <c r="AE411" s="34">
        <v>10.17</v>
      </c>
      <c r="AF411" s="51">
        <v>10.14</v>
      </c>
      <c r="AG411" s="1"/>
    </row>
    <row r="412" spans="22:33">
      <c r="V412" s="4" t="s">
        <v>440</v>
      </c>
      <c r="W412" s="4" t="s">
        <v>1491</v>
      </c>
      <c r="X412" s="2"/>
      <c r="Y412" s="595" t="s">
        <v>1233</v>
      </c>
      <c r="Z412" s="596">
        <v>0.03</v>
      </c>
      <c r="AA412" s="608" t="s">
        <v>615</v>
      </c>
      <c r="AB412" s="34" t="s">
        <v>1492</v>
      </c>
      <c r="AC412" s="43" t="str">
        <f t="shared" si="7"/>
        <v>兵庫県三木市</v>
      </c>
      <c r="AD412" s="32">
        <v>10.210000000000001</v>
      </c>
      <c r="AE412" s="34">
        <v>10.17</v>
      </c>
      <c r="AF412" s="51">
        <v>10.14</v>
      </c>
      <c r="AG412" s="1"/>
    </row>
    <row r="413" spans="22:33">
      <c r="V413" s="4" t="s">
        <v>440</v>
      </c>
      <c r="W413" s="4" t="s">
        <v>1493</v>
      </c>
      <c r="X413" s="2"/>
      <c r="Y413" s="595" t="s">
        <v>1233</v>
      </c>
      <c r="Z413" s="596">
        <v>0.03</v>
      </c>
      <c r="AA413" s="608" t="s">
        <v>615</v>
      </c>
      <c r="AB413" s="34" t="s">
        <v>1494</v>
      </c>
      <c r="AC413" s="43" t="str">
        <f t="shared" si="7"/>
        <v>兵庫県高砂市</v>
      </c>
      <c r="AD413" s="32">
        <v>10.210000000000001</v>
      </c>
      <c r="AE413" s="34">
        <v>10.17</v>
      </c>
      <c r="AF413" s="51">
        <v>10.14</v>
      </c>
      <c r="AG413" s="1"/>
    </row>
    <row r="414" spans="22:33">
      <c r="V414" s="4" t="s">
        <v>440</v>
      </c>
      <c r="W414" s="4" t="s">
        <v>1495</v>
      </c>
      <c r="X414" s="2"/>
      <c r="Y414" s="595" t="s">
        <v>1233</v>
      </c>
      <c r="Z414" s="596">
        <v>0.03</v>
      </c>
      <c r="AA414" s="608" t="s">
        <v>615</v>
      </c>
      <c r="AB414" s="34" t="s">
        <v>1496</v>
      </c>
      <c r="AC414" s="43" t="str">
        <f t="shared" si="7"/>
        <v>兵庫県稲美町</v>
      </c>
      <c r="AD414" s="32">
        <v>10.210000000000001</v>
      </c>
      <c r="AE414" s="34">
        <v>10.17</v>
      </c>
      <c r="AF414" s="51">
        <v>10.14</v>
      </c>
      <c r="AG414" s="1"/>
    </row>
    <row r="415" spans="22:33">
      <c r="V415" s="4" t="s">
        <v>448</v>
      </c>
      <c r="W415" s="4" t="s">
        <v>839</v>
      </c>
      <c r="X415" s="2"/>
      <c r="Y415" s="595" t="s">
        <v>1233</v>
      </c>
      <c r="Z415" s="596">
        <v>0.03</v>
      </c>
      <c r="AA415" s="608" t="s">
        <v>615</v>
      </c>
      <c r="AB415" s="34" t="s">
        <v>1497</v>
      </c>
      <c r="AC415" s="43" t="str">
        <f t="shared" si="7"/>
        <v>兵庫県播磨町</v>
      </c>
      <c r="AD415" s="32">
        <v>10.210000000000001</v>
      </c>
      <c r="AE415" s="34">
        <v>10.17</v>
      </c>
      <c r="AF415" s="51">
        <v>10.14</v>
      </c>
      <c r="AG415" s="1"/>
    </row>
    <row r="416" spans="22:33">
      <c r="V416" s="4" t="s">
        <v>448</v>
      </c>
      <c r="W416" s="4" t="s">
        <v>841</v>
      </c>
      <c r="X416" s="2"/>
      <c r="Y416" s="595" t="s">
        <v>1233</v>
      </c>
      <c r="Z416" s="596">
        <v>0.03</v>
      </c>
      <c r="AA416" s="608" t="s">
        <v>623</v>
      </c>
      <c r="AB416" s="34" t="s">
        <v>1498</v>
      </c>
      <c r="AC416" s="43" t="str">
        <f t="shared" si="7"/>
        <v>奈良県大和高田市</v>
      </c>
      <c r="AD416" s="32">
        <v>10.210000000000001</v>
      </c>
      <c r="AE416" s="34">
        <v>10.17</v>
      </c>
      <c r="AF416" s="51">
        <v>10.14</v>
      </c>
      <c r="AG416" s="1"/>
    </row>
    <row r="417" spans="22:33">
      <c r="V417" s="4" t="s">
        <v>448</v>
      </c>
      <c r="W417" s="4" t="s">
        <v>964</v>
      </c>
      <c r="X417" s="2"/>
      <c r="Y417" s="595" t="s">
        <v>1233</v>
      </c>
      <c r="Z417" s="596">
        <v>0.03</v>
      </c>
      <c r="AA417" s="608" t="s">
        <v>623</v>
      </c>
      <c r="AB417" s="34" t="s">
        <v>1499</v>
      </c>
      <c r="AC417" s="43" t="str">
        <f t="shared" si="7"/>
        <v>奈良県天理市</v>
      </c>
      <c r="AD417" s="32">
        <v>10.210000000000001</v>
      </c>
      <c r="AE417" s="34">
        <v>10.17</v>
      </c>
      <c r="AF417" s="51">
        <v>10.14</v>
      </c>
      <c r="AG417" s="1"/>
    </row>
    <row r="418" spans="22:33">
      <c r="V418" s="4" t="s">
        <v>448</v>
      </c>
      <c r="W418" s="4" t="s">
        <v>966</v>
      </c>
      <c r="X418" s="2"/>
      <c r="Y418" s="595" t="s">
        <v>1233</v>
      </c>
      <c r="Z418" s="596">
        <v>0.03</v>
      </c>
      <c r="AA418" s="608" t="s">
        <v>623</v>
      </c>
      <c r="AB418" s="34" t="s">
        <v>1500</v>
      </c>
      <c r="AC418" s="43" t="str">
        <f t="shared" si="7"/>
        <v>奈良県橿原市</v>
      </c>
      <c r="AD418" s="32">
        <v>10.210000000000001</v>
      </c>
      <c r="AE418" s="34">
        <v>10.17</v>
      </c>
      <c r="AF418" s="51">
        <v>10.14</v>
      </c>
      <c r="AG418" s="1"/>
    </row>
    <row r="419" spans="22:33">
      <c r="V419" s="4" t="s">
        <v>448</v>
      </c>
      <c r="W419" s="4" t="s">
        <v>1501</v>
      </c>
      <c r="X419" s="2"/>
      <c r="Y419" s="595" t="s">
        <v>1233</v>
      </c>
      <c r="Z419" s="596">
        <v>0.03</v>
      </c>
      <c r="AA419" s="608" t="s">
        <v>623</v>
      </c>
      <c r="AB419" s="34" t="s">
        <v>1502</v>
      </c>
      <c r="AC419" s="43" t="str">
        <f t="shared" si="7"/>
        <v>奈良県桜井市</v>
      </c>
      <c r="AD419" s="32">
        <v>10.210000000000001</v>
      </c>
      <c r="AE419" s="34">
        <v>10.17</v>
      </c>
      <c r="AF419" s="51">
        <v>10.14</v>
      </c>
      <c r="AG419" s="1"/>
    </row>
    <row r="420" spans="22:33">
      <c r="V420" s="4" t="s">
        <v>448</v>
      </c>
      <c r="W420" s="4" t="s">
        <v>1236</v>
      </c>
      <c r="X420" s="2"/>
      <c r="Y420" s="595" t="s">
        <v>1233</v>
      </c>
      <c r="Z420" s="596">
        <v>0.03</v>
      </c>
      <c r="AA420" s="608" t="s">
        <v>623</v>
      </c>
      <c r="AB420" s="34" t="s">
        <v>1503</v>
      </c>
      <c r="AC420" s="43" t="str">
        <f t="shared" si="7"/>
        <v>奈良県御所市</v>
      </c>
      <c r="AD420" s="32">
        <v>10.210000000000001</v>
      </c>
      <c r="AE420" s="34">
        <v>10.17</v>
      </c>
      <c r="AF420" s="51">
        <v>10.14</v>
      </c>
      <c r="AG420" s="1"/>
    </row>
    <row r="421" spans="22:33">
      <c r="V421" s="4" t="s">
        <v>448</v>
      </c>
      <c r="W421" s="4" t="s">
        <v>843</v>
      </c>
      <c r="X421" s="2"/>
      <c r="Y421" s="595" t="s">
        <v>1233</v>
      </c>
      <c r="Z421" s="596">
        <v>0.03</v>
      </c>
      <c r="AA421" s="608" t="s">
        <v>623</v>
      </c>
      <c r="AB421" s="34" t="s">
        <v>1504</v>
      </c>
      <c r="AC421" s="43" t="str">
        <f t="shared" si="7"/>
        <v>奈良県香芝市</v>
      </c>
      <c r="AD421" s="32">
        <v>10.210000000000001</v>
      </c>
      <c r="AE421" s="34">
        <v>10.17</v>
      </c>
      <c r="AF421" s="51">
        <v>10.14</v>
      </c>
      <c r="AG421" s="1"/>
    </row>
    <row r="422" spans="22:33">
      <c r="V422" s="4" t="s">
        <v>448</v>
      </c>
      <c r="W422" s="4" t="s">
        <v>1238</v>
      </c>
      <c r="X422" s="2"/>
      <c r="Y422" s="595" t="s">
        <v>1233</v>
      </c>
      <c r="Z422" s="596">
        <v>0.03</v>
      </c>
      <c r="AA422" s="608" t="s">
        <v>623</v>
      </c>
      <c r="AB422" s="34" t="s">
        <v>1505</v>
      </c>
      <c r="AC422" s="43" t="str">
        <f t="shared" si="7"/>
        <v>奈良県葛城市</v>
      </c>
      <c r="AD422" s="32">
        <v>10.210000000000001</v>
      </c>
      <c r="AE422" s="34">
        <v>10.17</v>
      </c>
      <c r="AF422" s="51">
        <v>10.14</v>
      </c>
      <c r="AG422" s="1"/>
    </row>
    <row r="423" spans="22:33">
      <c r="V423" s="4" t="s">
        <v>448</v>
      </c>
      <c r="W423" s="4" t="s">
        <v>1240</v>
      </c>
      <c r="X423" s="2"/>
      <c r="Y423" s="595" t="s">
        <v>1233</v>
      </c>
      <c r="Z423" s="596">
        <v>0.03</v>
      </c>
      <c r="AA423" s="608" t="s">
        <v>623</v>
      </c>
      <c r="AB423" s="34" t="s">
        <v>1506</v>
      </c>
      <c r="AC423" s="43" t="str">
        <f t="shared" si="7"/>
        <v>奈良県宇陀市</v>
      </c>
      <c r="AD423" s="32">
        <v>10.210000000000001</v>
      </c>
      <c r="AE423" s="34">
        <v>10.17</v>
      </c>
      <c r="AF423" s="51">
        <v>10.14</v>
      </c>
      <c r="AG423" s="1"/>
    </row>
    <row r="424" spans="22:33">
      <c r="V424" s="4" t="s">
        <v>448</v>
      </c>
      <c r="W424" s="4" t="s">
        <v>1507</v>
      </c>
      <c r="X424" s="2"/>
      <c r="Y424" s="595" t="s">
        <v>1233</v>
      </c>
      <c r="Z424" s="596">
        <v>0.03</v>
      </c>
      <c r="AA424" s="608" t="s">
        <v>623</v>
      </c>
      <c r="AB424" s="34" t="s">
        <v>1508</v>
      </c>
      <c r="AC424" s="43" t="str">
        <f t="shared" si="7"/>
        <v>奈良県山添村</v>
      </c>
      <c r="AD424" s="32">
        <v>10.210000000000001</v>
      </c>
      <c r="AE424" s="34">
        <v>10.17</v>
      </c>
      <c r="AF424" s="51">
        <v>10.14</v>
      </c>
      <c r="AG424" s="1"/>
    </row>
    <row r="425" spans="22:33">
      <c r="V425" s="4" t="s">
        <v>448</v>
      </c>
      <c r="W425" s="4" t="s">
        <v>1509</v>
      </c>
      <c r="X425" s="2"/>
      <c r="Y425" s="595" t="s">
        <v>1233</v>
      </c>
      <c r="Z425" s="596">
        <v>0.03</v>
      </c>
      <c r="AA425" s="608" t="s">
        <v>623</v>
      </c>
      <c r="AB425" s="34" t="s">
        <v>1510</v>
      </c>
      <c r="AC425" s="43" t="str">
        <f t="shared" si="7"/>
        <v>奈良県平群町</v>
      </c>
      <c r="AD425" s="32">
        <v>10.210000000000001</v>
      </c>
      <c r="AE425" s="34">
        <v>10.17</v>
      </c>
      <c r="AF425" s="51">
        <v>10.14</v>
      </c>
      <c r="AG425" s="1"/>
    </row>
    <row r="426" spans="22:33">
      <c r="V426" s="4" t="s">
        <v>448</v>
      </c>
      <c r="W426" s="4" t="s">
        <v>1511</v>
      </c>
      <c r="X426" s="2"/>
      <c r="Y426" s="595" t="s">
        <v>1233</v>
      </c>
      <c r="Z426" s="596">
        <v>0.03</v>
      </c>
      <c r="AA426" s="608" t="s">
        <v>623</v>
      </c>
      <c r="AB426" s="34" t="s">
        <v>1512</v>
      </c>
      <c r="AC426" s="43" t="str">
        <f t="shared" si="7"/>
        <v>奈良県三郷町</v>
      </c>
      <c r="AD426" s="32">
        <v>10.210000000000001</v>
      </c>
      <c r="AE426" s="34">
        <v>10.17</v>
      </c>
      <c r="AF426" s="51">
        <v>10.14</v>
      </c>
      <c r="AG426" s="1"/>
    </row>
    <row r="427" spans="22:33">
      <c r="V427" s="4" t="s">
        <v>448</v>
      </c>
      <c r="W427" s="4" t="s">
        <v>1242</v>
      </c>
      <c r="X427" s="2"/>
      <c r="Y427" s="595" t="s">
        <v>1233</v>
      </c>
      <c r="Z427" s="596">
        <v>0.03</v>
      </c>
      <c r="AA427" s="608" t="s">
        <v>623</v>
      </c>
      <c r="AB427" s="34" t="s">
        <v>1513</v>
      </c>
      <c r="AC427" s="43" t="str">
        <f t="shared" si="7"/>
        <v>奈良県斑鳩町</v>
      </c>
      <c r="AD427" s="32">
        <v>10.210000000000001</v>
      </c>
      <c r="AE427" s="34">
        <v>10.17</v>
      </c>
      <c r="AF427" s="51">
        <v>10.14</v>
      </c>
      <c r="AG427" s="1"/>
    </row>
    <row r="428" spans="22:33">
      <c r="V428" s="4" t="s">
        <v>448</v>
      </c>
      <c r="W428" s="4" t="s">
        <v>845</v>
      </c>
      <c r="X428" s="2"/>
      <c r="Y428" s="595" t="s">
        <v>1233</v>
      </c>
      <c r="Z428" s="596">
        <v>0.03</v>
      </c>
      <c r="AA428" s="608" t="s">
        <v>623</v>
      </c>
      <c r="AB428" s="34" t="s">
        <v>1514</v>
      </c>
      <c r="AC428" s="43" t="str">
        <f t="shared" si="7"/>
        <v>奈良県安堵町</v>
      </c>
      <c r="AD428" s="32">
        <v>10.210000000000001</v>
      </c>
      <c r="AE428" s="34">
        <v>10.17</v>
      </c>
      <c r="AF428" s="51">
        <v>10.14</v>
      </c>
      <c r="AG428" s="1"/>
    </row>
    <row r="429" spans="22:33">
      <c r="V429" s="4" t="s">
        <v>448</v>
      </c>
      <c r="W429" s="4" t="s">
        <v>790</v>
      </c>
      <c r="X429" s="2"/>
      <c r="Y429" s="595" t="s">
        <v>1233</v>
      </c>
      <c r="Z429" s="596">
        <v>0.03</v>
      </c>
      <c r="AA429" s="608" t="s">
        <v>623</v>
      </c>
      <c r="AB429" s="34" t="s">
        <v>1515</v>
      </c>
      <c r="AC429" s="43" t="str">
        <f t="shared" si="7"/>
        <v>奈良県川西町</v>
      </c>
      <c r="AD429" s="32">
        <v>10.210000000000001</v>
      </c>
      <c r="AE429" s="34">
        <v>10.17</v>
      </c>
      <c r="AF429" s="51">
        <v>10.14</v>
      </c>
      <c r="AG429" s="1"/>
    </row>
    <row r="430" spans="22:33">
      <c r="V430" s="4" t="s">
        <v>448</v>
      </c>
      <c r="W430" s="4" t="s">
        <v>847</v>
      </c>
      <c r="X430" s="2"/>
      <c r="Y430" s="595" t="s">
        <v>1233</v>
      </c>
      <c r="Z430" s="596">
        <v>0.03</v>
      </c>
      <c r="AA430" s="608" t="s">
        <v>623</v>
      </c>
      <c r="AB430" s="34" t="s">
        <v>1516</v>
      </c>
      <c r="AC430" s="43" t="str">
        <f t="shared" si="7"/>
        <v>奈良県三宅町</v>
      </c>
      <c r="AD430" s="32">
        <v>10.210000000000001</v>
      </c>
      <c r="AE430" s="34">
        <v>10.17</v>
      </c>
      <c r="AF430" s="51">
        <v>10.14</v>
      </c>
      <c r="AG430" s="1"/>
    </row>
    <row r="431" spans="22:33">
      <c r="V431" s="4" t="s">
        <v>448</v>
      </c>
      <c r="W431" s="4" t="s">
        <v>1244</v>
      </c>
      <c r="X431" s="2"/>
      <c r="Y431" s="595" t="s">
        <v>1233</v>
      </c>
      <c r="Z431" s="596">
        <v>0.03</v>
      </c>
      <c r="AA431" s="608" t="s">
        <v>623</v>
      </c>
      <c r="AB431" s="34" t="s">
        <v>1517</v>
      </c>
      <c r="AC431" s="43" t="str">
        <f t="shared" si="7"/>
        <v>奈良県田原本町</v>
      </c>
      <c r="AD431" s="32">
        <v>10.210000000000001</v>
      </c>
      <c r="AE431" s="34">
        <v>10.17</v>
      </c>
      <c r="AF431" s="51">
        <v>10.14</v>
      </c>
      <c r="AG431" s="1"/>
    </row>
    <row r="432" spans="22:33">
      <c r="V432" s="4" t="s">
        <v>448</v>
      </c>
      <c r="W432" s="4" t="s">
        <v>1518</v>
      </c>
      <c r="X432" s="2"/>
      <c r="Y432" s="595" t="s">
        <v>1233</v>
      </c>
      <c r="Z432" s="596">
        <v>0.03</v>
      </c>
      <c r="AA432" s="608" t="s">
        <v>623</v>
      </c>
      <c r="AB432" s="34" t="s">
        <v>1519</v>
      </c>
      <c r="AC432" s="43" t="str">
        <f t="shared" si="7"/>
        <v>奈良県曽爾村</v>
      </c>
      <c r="AD432" s="32">
        <v>10.210000000000001</v>
      </c>
      <c r="AE432" s="34">
        <v>10.17</v>
      </c>
      <c r="AF432" s="51">
        <v>10.14</v>
      </c>
      <c r="AG432" s="1"/>
    </row>
    <row r="433" spans="22:33">
      <c r="V433" s="4" t="s">
        <v>448</v>
      </c>
      <c r="W433" s="4" t="s">
        <v>1520</v>
      </c>
      <c r="X433" s="2"/>
      <c r="Y433" s="595" t="s">
        <v>1233</v>
      </c>
      <c r="Z433" s="596">
        <v>0.03</v>
      </c>
      <c r="AA433" s="608" t="s">
        <v>623</v>
      </c>
      <c r="AB433" s="34" t="s">
        <v>1521</v>
      </c>
      <c r="AC433" s="43" t="str">
        <f t="shared" si="7"/>
        <v>奈良県明日香村</v>
      </c>
      <c r="AD433" s="32">
        <v>10.210000000000001</v>
      </c>
      <c r="AE433" s="34">
        <v>10.17</v>
      </c>
      <c r="AF433" s="51">
        <v>10.14</v>
      </c>
      <c r="AG433" s="1"/>
    </row>
    <row r="434" spans="22:33">
      <c r="V434" s="4" t="s">
        <v>448</v>
      </c>
      <c r="W434" s="4" t="s">
        <v>849</v>
      </c>
      <c r="X434" s="2"/>
      <c r="Y434" s="595" t="s">
        <v>1233</v>
      </c>
      <c r="Z434" s="596">
        <v>0.03</v>
      </c>
      <c r="AA434" s="608" t="s">
        <v>623</v>
      </c>
      <c r="AB434" s="34" t="s">
        <v>1522</v>
      </c>
      <c r="AC434" s="43" t="str">
        <f t="shared" si="7"/>
        <v>奈良県上牧町</v>
      </c>
      <c r="AD434" s="32">
        <v>10.210000000000001</v>
      </c>
      <c r="AE434" s="34">
        <v>10.17</v>
      </c>
      <c r="AF434" s="51">
        <v>10.14</v>
      </c>
      <c r="AG434" s="1"/>
    </row>
    <row r="435" spans="22:33">
      <c r="V435" s="4" t="s">
        <v>448</v>
      </c>
      <c r="W435" s="4" t="s">
        <v>1523</v>
      </c>
      <c r="X435" s="2"/>
      <c r="Y435" s="595" t="s">
        <v>1233</v>
      </c>
      <c r="Z435" s="596">
        <v>0.03</v>
      </c>
      <c r="AA435" s="608" t="s">
        <v>623</v>
      </c>
      <c r="AB435" s="34" t="s">
        <v>1524</v>
      </c>
      <c r="AC435" s="43" t="str">
        <f t="shared" si="7"/>
        <v>奈良県王寺町</v>
      </c>
      <c r="AD435" s="32">
        <v>10.210000000000001</v>
      </c>
      <c r="AE435" s="34">
        <v>10.17</v>
      </c>
      <c r="AF435" s="51">
        <v>10.14</v>
      </c>
      <c r="AG435" s="1"/>
    </row>
    <row r="436" spans="22:33">
      <c r="V436" s="4" t="s">
        <v>448</v>
      </c>
      <c r="W436" s="4" t="s">
        <v>1246</v>
      </c>
      <c r="X436" s="2"/>
      <c r="Y436" s="595" t="s">
        <v>1233</v>
      </c>
      <c r="Z436" s="596">
        <v>0.03</v>
      </c>
      <c r="AA436" s="608" t="s">
        <v>623</v>
      </c>
      <c r="AB436" s="34" t="s">
        <v>1525</v>
      </c>
      <c r="AC436" s="43" t="str">
        <f t="shared" si="7"/>
        <v>奈良県広陵町</v>
      </c>
      <c r="AD436" s="32">
        <v>10.210000000000001</v>
      </c>
      <c r="AE436" s="34">
        <v>10.17</v>
      </c>
      <c r="AF436" s="51">
        <v>10.14</v>
      </c>
      <c r="AG436" s="1"/>
    </row>
    <row r="437" spans="22:33">
      <c r="V437" s="4" t="s">
        <v>448</v>
      </c>
      <c r="W437" s="4" t="s">
        <v>1248</v>
      </c>
      <c r="X437" s="2"/>
      <c r="Y437" s="595" t="s">
        <v>1233</v>
      </c>
      <c r="Z437" s="596">
        <v>0.03</v>
      </c>
      <c r="AA437" s="608" t="s">
        <v>623</v>
      </c>
      <c r="AB437" s="34" t="s">
        <v>1526</v>
      </c>
      <c r="AC437" s="43" t="str">
        <f t="shared" si="7"/>
        <v>奈良県河合町</v>
      </c>
      <c r="AD437" s="32">
        <v>10.210000000000001</v>
      </c>
      <c r="AE437" s="34">
        <v>10.17</v>
      </c>
      <c r="AF437" s="51">
        <v>10.14</v>
      </c>
      <c r="AG437" s="1"/>
    </row>
    <row r="438" spans="22:33">
      <c r="V438" s="4" t="s">
        <v>448</v>
      </c>
      <c r="W438" s="4" t="s">
        <v>1250</v>
      </c>
      <c r="X438" s="2"/>
      <c r="Y438" s="595" t="s">
        <v>1233</v>
      </c>
      <c r="Z438" s="596">
        <v>0.03</v>
      </c>
      <c r="AA438" s="608" t="s">
        <v>661</v>
      </c>
      <c r="AB438" s="34" t="s">
        <v>1527</v>
      </c>
      <c r="AC438" s="43" t="str">
        <f t="shared" si="7"/>
        <v>岡山県岡山市</v>
      </c>
      <c r="AD438" s="32">
        <v>10.210000000000001</v>
      </c>
      <c r="AE438" s="34">
        <v>10.17</v>
      </c>
      <c r="AF438" s="51">
        <v>10.14</v>
      </c>
      <c r="AG438" s="1"/>
    </row>
    <row r="439" spans="22:33">
      <c r="V439" s="4" t="s">
        <v>448</v>
      </c>
      <c r="W439" s="4" t="s">
        <v>1252</v>
      </c>
      <c r="X439" s="2"/>
      <c r="Y439" s="595" t="s">
        <v>1233</v>
      </c>
      <c r="Z439" s="596">
        <v>0.03</v>
      </c>
      <c r="AA439" s="608" t="s">
        <v>668</v>
      </c>
      <c r="AB439" s="34" t="s">
        <v>1528</v>
      </c>
      <c r="AC439" s="43" t="str">
        <f t="shared" si="7"/>
        <v>広島県東広島市</v>
      </c>
      <c r="AD439" s="32">
        <v>10.210000000000001</v>
      </c>
      <c r="AE439" s="34">
        <v>10.17</v>
      </c>
      <c r="AF439" s="51">
        <v>10.14</v>
      </c>
      <c r="AG439" s="1"/>
    </row>
    <row r="440" spans="22:33">
      <c r="V440" s="4" t="s">
        <v>448</v>
      </c>
      <c r="W440" s="4" t="s">
        <v>1529</v>
      </c>
      <c r="X440" s="2"/>
      <c r="Y440" s="595" t="s">
        <v>1233</v>
      </c>
      <c r="Z440" s="596">
        <v>0.03</v>
      </c>
      <c r="AA440" s="608" t="s">
        <v>668</v>
      </c>
      <c r="AB440" s="34" t="s">
        <v>1530</v>
      </c>
      <c r="AC440" s="43" t="str">
        <f t="shared" si="7"/>
        <v>広島県廿日市市</v>
      </c>
      <c r="AD440" s="32">
        <v>10.210000000000001</v>
      </c>
      <c r="AE440" s="34">
        <v>10.17</v>
      </c>
      <c r="AF440" s="51">
        <v>10.14</v>
      </c>
      <c r="AG440" s="1"/>
    </row>
    <row r="441" spans="22:33">
      <c r="V441" s="4" t="s">
        <v>448</v>
      </c>
      <c r="W441" s="4" t="s">
        <v>1531</v>
      </c>
      <c r="X441" s="2"/>
      <c r="Y441" s="595" t="s">
        <v>1233</v>
      </c>
      <c r="Z441" s="596">
        <v>0.03</v>
      </c>
      <c r="AA441" s="608" t="s">
        <v>668</v>
      </c>
      <c r="AB441" s="34" t="s">
        <v>1532</v>
      </c>
      <c r="AC441" s="43" t="str">
        <f t="shared" si="7"/>
        <v>広島県海田町</v>
      </c>
      <c r="AD441" s="32">
        <v>10.210000000000001</v>
      </c>
      <c r="AE441" s="34">
        <v>10.17</v>
      </c>
      <c r="AF441" s="51">
        <v>10.14</v>
      </c>
      <c r="AG441" s="1"/>
    </row>
    <row r="442" spans="22:33">
      <c r="V442" s="4" t="s">
        <v>448</v>
      </c>
      <c r="W442" s="4" t="s">
        <v>1533</v>
      </c>
      <c r="X442" s="2"/>
      <c r="Y442" s="595" t="s">
        <v>1233</v>
      </c>
      <c r="Z442" s="596">
        <v>0.03</v>
      </c>
      <c r="AA442" s="608" t="s">
        <v>668</v>
      </c>
      <c r="AB442" s="34" t="s">
        <v>1534</v>
      </c>
      <c r="AC442" s="43" t="str">
        <f t="shared" si="7"/>
        <v>広島県熊野町</v>
      </c>
      <c r="AD442" s="32">
        <v>10.210000000000001</v>
      </c>
      <c r="AE442" s="34">
        <v>10.17</v>
      </c>
      <c r="AF442" s="51">
        <v>10.14</v>
      </c>
      <c r="AG442" s="1"/>
    </row>
    <row r="443" spans="22:33">
      <c r="V443" s="4" t="s">
        <v>448</v>
      </c>
      <c r="W443" s="4" t="s">
        <v>1535</v>
      </c>
      <c r="X443" s="2"/>
      <c r="Y443" s="595" t="s">
        <v>1233</v>
      </c>
      <c r="Z443" s="596">
        <v>0.03</v>
      </c>
      <c r="AA443" s="608" t="s">
        <v>668</v>
      </c>
      <c r="AB443" s="34" t="s">
        <v>1536</v>
      </c>
      <c r="AC443" s="43" t="str">
        <f t="shared" si="7"/>
        <v>広島県坂町</v>
      </c>
      <c r="AD443" s="32">
        <v>10.210000000000001</v>
      </c>
      <c r="AE443" s="34">
        <v>10.17</v>
      </c>
      <c r="AF443" s="51">
        <v>10.14</v>
      </c>
      <c r="AG443" s="1"/>
    </row>
    <row r="444" spans="22:33">
      <c r="V444" s="4" t="s">
        <v>448</v>
      </c>
      <c r="W444" s="4" t="s">
        <v>1537</v>
      </c>
      <c r="X444" s="2"/>
      <c r="Y444" s="595" t="s">
        <v>1233</v>
      </c>
      <c r="Z444" s="596">
        <v>0.03</v>
      </c>
      <c r="AA444" s="608" t="s">
        <v>673</v>
      </c>
      <c r="AB444" s="34" t="s">
        <v>1538</v>
      </c>
      <c r="AC444" s="43" t="str">
        <f t="shared" si="7"/>
        <v>山口県周南市</v>
      </c>
      <c r="AD444" s="32">
        <v>10.210000000000001</v>
      </c>
      <c r="AE444" s="34">
        <v>10.17</v>
      </c>
      <c r="AF444" s="51">
        <v>10.14</v>
      </c>
      <c r="AG444" s="1"/>
    </row>
    <row r="445" spans="22:33">
      <c r="V445" s="4" t="s">
        <v>448</v>
      </c>
      <c r="W445" s="4" t="s">
        <v>1254</v>
      </c>
      <c r="X445" s="2"/>
      <c r="Y445" s="595" t="s">
        <v>1233</v>
      </c>
      <c r="Z445" s="596">
        <v>0.03</v>
      </c>
      <c r="AA445" s="608" t="s">
        <v>678</v>
      </c>
      <c r="AB445" s="34" t="s">
        <v>1539</v>
      </c>
      <c r="AC445" s="43" t="str">
        <f t="shared" si="7"/>
        <v>徳島県徳島市</v>
      </c>
      <c r="AD445" s="32">
        <v>10.210000000000001</v>
      </c>
      <c r="AE445" s="34">
        <v>10.17</v>
      </c>
      <c r="AF445" s="51">
        <v>10.14</v>
      </c>
      <c r="AG445" s="1"/>
    </row>
    <row r="446" spans="22:33">
      <c r="V446" s="4" t="s">
        <v>448</v>
      </c>
      <c r="W446" s="4" t="s">
        <v>1540</v>
      </c>
      <c r="X446" s="2"/>
      <c r="Y446" s="595" t="s">
        <v>1233</v>
      </c>
      <c r="Z446" s="596">
        <v>0.03</v>
      </c>
      <c r="AA446" s="608" t="s">
        <v>686</v>
      </c>
      <c r="AB446" s="34" t="s">
        <v>1541</v>
      </c>
      <c r="AC446" s="43" t="str">
        <f t="shared" si="7"/>
        <v>香川県高松市</v>
      </c>
      <c r="AD446" s="32">
        <v>10.210000000000001</v>
      </c>
      <c r="AE446" s="34">
        <v>10.17</v>
      </c>
      <c r="AF446" s="51">
        <v>10.14</v>
      </c>
      <c r="AG446" s="1"/>
    </row>
    <row r="447" spans="22:33">
      <c r="V447" s="4" t="s">
        <v>448</v>
      </c>
      <c r="W447" s="4" t="s">
        <v>1542</v>
      </c>
      <c r="X447" s="2"/>
      <c r="Y447" s="595" t="s">
        <v>1233</v>
      </c>
      <c r="Z447" s="596">
        <v>0.03</v>
      </c>
      <c r="AA447" s="608" t="s">
        <v>709</v>
      </c>
      <c r="AB447" s="34" t="s">
        <v>1543</v>
      </c>
      <c r="AC447" s="43" t="str">
        <f t="shared" si="7"/>
        <v>福岡県北九州市</v>
      </c>
      <c r="AD447" s="32">
        <v>10.210000000000001</v>
      </c>
      <c r="AE447" s="34">
        <v>10.17</v>
      </c>
      <c r="AF447" s="51">
        <v>10.14</v>
      </c>
      <c r="AG447" s="1"/>
    </row>
    <row r="448" spans="22:33">
      <c r="V448" s="4" t="s">
        <v>448</v>
      </c>
      <c r="W448" s="4" t="s">
        <v>1256</v>
      </c>
      <c r="X448" s="2"/>
      <c r="Y448" s="595" t="s">
        <v>1233</v>
      </c>
      <c r="Z448" s="596">
        <v>0.03</v>
      </c>
      <c r="AA448" s="608" t="s">
        <v>709</v>
      </c>
      <c r="AB448" s="34" t="s">
        <v>1544</v>
      </c>
      <c r="AC448" s="43" t="str">
        <f t="shared" si="7"/>
        <v>福岡県飯塚市</v>
      </c>
      <c r="AD448" s="32">
        <v>10.210000000000001</v>
      </c>
      <c r="AE448" s="34">
        <v>10.17</v>
      </c>
      <c r="AF448" s="51">
        <v>10.14</v>
      </c>
      <c r="AG448" s="1"/>
    </row>
    <row r="449" spans="22:33">
      <c r="V449" s="4" t="s">
        <v>448</v>
      </c>
      <c r="W449" s="4" t="s">
        <v>1545</v>
      </c>
      <c r="X449" s="2"/>
      <c r="Y449" s="595" t="s">
        <v>1233</v>
      </c>
      <c r="Z449" s="596">
        <v>0.03</v>
      </c>
      <c r="AA449" s="608" t="s">
        <v>709</v>
      </c>
      <c r="AB449" s="34" t="s">
        <v>1546</v>
      </c>
      <c r="AC449" s="43" t="str">
        <f t="shared" si="7"/>
        <v>福岡県筑紫野市</v>
      </c>
      <c r="AD449" s="32">
        <v>10.210000000000001</v>
      </c>
      <c r="AE449" s="34">
        <v>10.17</v>
      </c>
      <c r="AF449" s="51">
        <v>10.14</v>
      </c>
      <c r="AG449" s="1"/>
    </row>
    <row r="450" spans="22:33">
      <c r="V450" s="4" t="s">
        <v>448</v>
      </c>
      <c r="W450" s="4" t="s">
        <v>1547</v>
      </c>
      <c r="X450" s="2"/>
      <c r="Y450" s="595" t="s">
        <v>1233</v>
      </c>
      <c r="Z450" s="596">
        <v>0.03</v>
      </c>
      <c r="AA450" s="608"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7" t="s">
        <v>1233</v>
      </c>
      <c r="Z451" s="598">
        <v>0.03</v>
      </c>
      <c r="AA451" s="609"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90" t="s">
        <v>1552</v>
      </c>
      <c r="Z452" s="610">
        <v>0</v>
      </c>
      <c r="AA452" s="611"/>
      <c r="AB452" s="612"/>
      <c r="AC452" s="42" t="str">
        <f t="shared" ref="AC452" si="8">AA452&amp;AB452</f>
        <v/>
      </c>
      <c r="AD452" s="590" t="str">
        <f t="shared" ref="AD452" si="9">AA452&amp;AB452</f>
        <v/>
      </c>
      <c r="AE452" s="613"/>
      <c r="AF452" s="614"/>
      <c r="AG452" s="1"/>
    </row>
    <row r="453" spans="22:33">
      <c r="V453" s="4" t="s">
        <v>448</v>
      </c>
      <c r="W453" s="4" t="s">
        <v>1258</v>
      </c>
      <c r="X453" s="2"/>
      <c r="Z453" s="589"/>
      <c r="AA453" s="589"/>
      <c r="AB453" s="589"/>
      <c r="AD453" s="589"/>
      <c r="AE453" s="588"/>
      <c r="AF453" s="588"/>
      <c r="AG453" s="1"/>
    </row>
    <row r="454" spans="22:33">
      <c r="V454" s="4" t="s">
        <v>448</v>
      </c>
      <c r="W454" s="4" t="s">
        <v>1260</v>
      </c>
      <c r="X454" s="2"/>
      <c r="Z454" s="589"/>
      <c r="AA454" s="589"/>
      <c r="AB454" s="589"/>
      <c r="AD454" s="589"/>
      <c r="AE454" s="588"/>
      <c r="AF454" s="588"/>
      <c r="AG454" s="1"/>
    </row>
    <row r="455" spans="22:33">
      <c r="V455" s="4" t="s">
        <v>448</v>
      </c>
      <c r="W455" s="4" t="s">
        <v>1262</v>
      </c>
      <c r="X455" s="2"/>
      <c r="Z455" s="589"/>
      <c r="AA455" s="589"/>
      <c r="AB455" s="589"/>
      <c r="AD455" s="589"/>
      <c r="AE455" s="588"/>
      <c r="AF455" s="588"/>
      <c r="AG455" s="1"/>
    </row>
    <row r="456" spans="22:33">
      <c r="V456" s="4" t="s">
        <v>448</v>
      </c>
      <c r="W456" s="4" t="s">
        <v>1264</v>
      </c>
      <c r="X456" s="2"/>
      <c r="Z456" s="589"/>
      <c r="AA456" s="589"/>
      <c r="AB456" s="589"/>
      <c r="AD456" s="589"/>
      <c r="AE456" s="588"/>
      <c r="AF456" s="588"/>
      <c r="AG456" s="1"/>
    </row>
    <row r="457" spans="22:33">
      <c r="V457" s="4" t="s">
        <v>448</v>
      </c>
      <c r="W457" s="4" t="s">
        <v>1266</v>
      </c>
      <c r="X457" s="2"/>
      <c r="Z457" s="589"/>
      <c r="AA457" s="589"/>
      <c r="AB457" s="589"/>
      <c r="AD457" s="589"/>
      <c r="AE457" s="588"/>
      <c r="AF457" s="588"/>
      <c r="AG457" s="1"/>
    </row>
    <row r="458" spans="22:33">
      <c r="V458" s="4" t="s">
        <v>448</v>
      </c>
      <c r="W458" s="4" t="s">
        <v>968</v>
      </c>
      <c r="X458" s="2"/>
      <c r="Z458" s="589"/>
      <c r="AA458" s="589"/>
      <c r="AB458" s="589"/>
      <c r="AD458" s="589"/>
      <c r="AE458" s="588"/>
      <c r="AF458" s="588"/>
      <c r="AG458" s="1"/>
    </row>
    <row r="459" spans="22:33">
      <c r="V459" s="4" t="s">
        <v>456</v>
      </c>
      <c r="W459" s="4" t="s">
        <v>970</v>
      </c>
      <c r="X459" s="2"/>
      <c r="Z459" s="589"/>
      <c r="AA459" s="589"/>
      <c r="AB459" s="589"/>
      <c r="AD459" s="589"/>
      <c r="AE459" s="588"/>
      <c r="AF459" s="588"/>
      <c r="AG459" s="1"/>
    </row>
    <row r="460" spans="22:33">
      <c r="V460" s="4" t="s">
        <v>456</v>
      </c>
      <c r="W460" s="4" t="s">
        <v>1553</v>
      </c>
      <c r="X460" s="2"/>
      <c r="Z460" s="589"/>
      <c r="AA460" s="589"/>
      <c r="AB460" s="589"/>
      <c r="AD460" s="589"/>
      <c r="AE460" s="588"/>
      <c r="AF460" s="588"/>
      <c r="AG460" s="1"/>
    </row>
    <row r="461" spans="22:33">
      <c r="V461" s="4" t="s">
        <v>456</v>
      </c>
      <c r="W461" s="4" t="s">
        <v>1268</v>
      </c>
      <c r="X461" s="2"/>
      <c r="Z461" s="589"/>
      <c r="AA461" s="589"/>
      <c r="AB461" s="589"/>
      <c r="AD461" s="589"/>
      <c r="AE461" s="588"/>
      <c r="AF461" s="588"/>
      <c r="AG461" s="1"/>
    </row>
    <row r="462" spans="22:33">
      <c r="V462" s="4" t="s">
        <v>456</v>
      </c>
      <c r="W462" s="4" t="s">
        <v>1554</v>
      </c>
      <c r="X462" s="2"/>
      <c r="Z462" s="589"/>
      <c r="AA462" s="589"/>
      <c r="AB462" s="589"/>
      <c r="AD462" s="589"/>
      <c r="AE462" s="588"/>
      <c r="AF462" s="588"/>
      <c r="AG462" s="1"/>
    </row>
    <row r="463" spans="22:33">
      <c r="V463" s="4" t="s">
        <v>456</v>
      </c>
      <c r="W463" s="4" t="s">
        <v>1270</v>
      </c>
      <c r="X463" s="2"/>
      <c r="Z463" s="589"/>
      <c r="AA463" s="589"/>
      <c r="AB463" s="589"/>
      <c r="AD463" s="589"/>
      <c r="AE463" s="588"/>
      <c r="AF463" s="588"/>
      <c r="AG463" s="1"/>
    </row>
    <row r="464" spans="22:33">
      <c r="V464" s="4" t="s">
        <v>456</v>
      </c>
      <c r="W464" s="4" t="s">
        <v>1272</v>
      </c>
      <c r="X464" s="2"/>
      <c r="Z464" s="589"/>
      <c r="AA464" s="589"/>
      <c r="AB464" s="589"/>
      <c r="AD464" s="589"/>
      <c r="AE464" s="588"/>
      <c r="AF464" s="588"/>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b97542c-f741-43d4-8a27-68a739a8783d">
      <Terms xmlns="http://schemas.microsoft.com/office/infopath/2007/PartnerControls"/>
    </lcf76f155ced4ddcb4097134ff3c332f>
    <TaxCatchAll xmlns="c8886e6d-ca38-4783-ac23-8bd097117a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189A29-D2B1-4E7D-9DCA-1FB543783297}"/>
</file>

<file path=customXml/itemProps2.xml><?xml version="1.0" encoding="utf-8"?>
<ds:datastoreItem xmlns:ds="http://schemas.openxmlformats.org/officeDocument/2006/customXml" ds:itemID="{BA5713DF-67F2-421A-B467-23CE57B6BF52}">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e60fd174-b192-4fdb-8980-a9c623028ceb"/>
    <ds:schemaRef ds:uri="263dbbe5-076b-4606-a03b-9598f5f2f35a"/>
    <ds:schemaRef ds:uri="http://www.w3.org/XML/1998/namespace"/>
    <ds:schemaRef ds:uri="http://purl.org/dc/elements/1.1/"/>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2026-03-30T06:13:12Z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0x0101007392BF7650B03C459DA5CE731ED99428</vt:lpwstr>
  </property>
</Properties>
</file>