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sv02\FILE01\水道課\R6.3.31　神田引継ぎ\業務\HP\"/>
    </mc:Choice>
  </mc:AlternateContent>
  <xr:revisionPtr revIDLastSave="0" documentId="13_ncr:1_{EC5C9111-EC2F-4D7B-BB68-451137A4A292}" xr6:coauthVersionLast="47" xr6:coauthVersionMax="47" xr10:uidLastSave="{00000000-0000-0000-0000-000000000000}"/>
  <workbookProtection workbookAlgorithmName="SHA-512" workbookHashValue="oIvBo+isny8sA3Sm0C11X3/bwlhSdNwoKKo9LexqfwBDS93JHSdPFu8KQ1kTot0X06xPJ5onN8VYCpRjG+9TTA==" workbookSaltValue="NO8I1H2sU30NlUQghesHkQ==" workbookSpinCount="100000" lockStructure="1"/>
  <bookViews>
    <workbookView xWindow="-120" yWindow="-120" windowWidth="20730" windowHeight="11040" xr2:uid="{8D674ED1-7411-45C0-8384-05F47155E56D}"/>
  </bookViews>
  <sheets>
    <sheet name="R8上下水道料金計算" sheetId="2" r:id="rId1"/>
    <sheet name="Sheet1" sheetId="4" state="hidden" r:id="rId2"/>
    <sheet name="計算シート" sheetId="3" state="hidden" r:id="rId3"/>
  </sheets>
  <definedNames>
    <definedName name="_xlnm.Print_Area" localSheetId="0">'R8上下水道料金計算'!$B$3:$J$38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3" l="1"/>
  <c r="K57" i="3" s="1"/>
  <c r="K11" i="3" l="1"/>
  <c r="K25" i="3" s="1"/>
  <c r="G26" i="3"/>
  <c r="G27" i="3"/>
  <c r="G28" i="3"/>
  <c r="G29" i="3"/>
  <c r="G30" i="3"/>
  <c r="G31" i="3"/>
  <c r="G32" i="3"/>
  <c r="G58" i="3"/>
  <c r="G59" i="3"/>
  <c r="G60" i="3"/>
  <c r="G61" i="3"/>
  <c r="G62" i="3"/>
  <c r="G63" i="3"/>
  <c r="G64" i="3"/>
  <c r="L5" i="3"/>
  <c r="H32" i="3" l="1"/>
  <c r="K32" i="3" s="1"/>
  <c r="L4" i="3"/>
  <c r="H31" i="3" l="1"/>
  <c r="K31" i="3" s="1"/>
  <c r="H18" i="3"/>
  <c r="K18" i="3" s="1"/>
  <c r="H64" i="3"/>
  <c r="K64" i="3" s="1"/>
  <c r="H49" i="3" l="1"/>
  <c r="K49" i="3" s="1"/>
  <c r="H17" i="3"/>
  <c r="K17" i="3" s="1"/>
  <c r="H30" i="3"/>
  <c r="H63" i="3"/>
  <c r="K63" i="3" s="1"/>
  <c r="H16" i="3" l="1"/>
  <c r="K16" i="3" s="1"/>
  <c r="H48" i="3"/>
  <c r="K48" i="3" s="1"/>
  <c r="H29" i="3"/>
  <c r="K30" i="3"/>
  <c r="H62" i="3"/>
  <c r="K62" i="3" s="1"/>
  <c r="H15" i="3" l="1"/>
  <c r="K15" i="3" s="1"/>
  <c r="H47" i="3"/>
  <c r="K47" i="3" s="1"/>
  <c r="H28" i="3"/>
  <c r="K29" i="3"/>
  <c r="H61" i="3"/>
  <c r="K61" i="3" s="1"/>
  <c r="H46" i="3" l="1"/>
  <c r="K46" i="3" s="1"/>
  <c r="H14" i="3"/>
  <c r="K14" i="3" s="1"/>
  <c r="H27" i="3"/>
  <c r="H59" i="3" s="1"/>
  <c r="K59" i="3" s="1"/>
  <c r="K28" i="3"/>
  <c r="H60" i="3"/>
  <c r="K60" i="3" s="1"/>
  <c r="H13" i="3"/>
  <c r="H45" i="3"/>
  <c r="K45" i="3" s="1"/>
  <c r="K27" i="3" l="1"/>
  <c r="H26" i="3"/>
  <c r="K13" i="3"/>
  <c r="H12" i="3"/>
  <c r="K12" i="3" s="1"/>
  <c r="H44" i="3"/>
  <c r="K44" i="3" s="1"/>
  <c r="K10" i="3" l="1"/>
  <c r="K26" i="3"/>
  <c r="K24" i="3" s="1"/>
  <c r="H58" i="3"/>
  <c r="K58" i="3" s="1"/>
  <c r="K55" i="3" s="1"/>
  <c r="H43" i="3"/>
  <c r="K43" i="3" s="1"/>
  <c r="K8" i="3" l="1"/>
  <c r="I10" i="2" s="1"/>
  <c r="K41" i="3"/>
  <c r="K39" i="3" s="1"/>
  <c r="I11" i="2" s="1"/>
  <c r="I13" i="2" l="1"/>
</calcChain>
</file>

<file path=xl/sharedStrings.xml><?xml version="1.0" encoding="utf-8"?>
<sst xmlns="http://schemas.openxmlformats.org/spreadsheetml/2006/main" count="66" uniqueCount="28">
  <si>
    <t>口径</t>
    <rPh sb="0" eb="2">
      <t>コウケイ</t>
    </rPh>
    <phoneticPr fontId="5"/>
  </si>
  <si>
    <t>使用水量</t>
    <rPh sb="0" eb="2">
      <t>シヨウ</t>
    </rPh>
    <rPh sb="2" eb="4">
      <t>スイリョウ</t>
    </rPh>
    <phoneticPr fontId="5"/>
  </si>
  <si>
    <t>水道料金</t>
    <rPh sb="0" eb="2">
      <t>スイドウ</t>
    </rPh>
    <rPh sb="2" eb="3">
      <t>リョウ</t>
    </rPh>
    <rPh sb="3" eb="4">
      <t>キン</t>
    </rPh>
    <phoneticPr fontId="5"/>
  </si>
  <si>
    <t>㎜</t>
    <phoneticPr fontId="5"/>
  </si>
  <si>
    <t>㎥</t>
    <phoneticPr fontId="5"/>
  </si>
  <si>
    <t>円</t>
    <rPh sb="0" eb="1">
      <t>エン</t>
    </rPh>
    <phoneticPr fontId="5"/>
  </si>
  <si>
    <t>旧</t>
    <rPh sb="0" eb="1">
      <t>キュウ</t>
    </rPh>
    <phoneticPr fontId="5"/>
  </si>
  <si>
    <t>⇧</t>
    <phoneticPr fontId="5"/>
  </si>
  <si>
    <t>新</t>
    <rPh sb="0" eb="1">
      <t>シン</t>
    </rPh>
    <phoneticPr fontId="5"/>
  </si>
  <si>
    <t>up</t>
    <phoneticPr fontId="5"/>
  </si>
  <si>
    <t>①月目</t>
    <rPh sb="1" eb="2">
      <t>ツキ</t>
    </rPh>
    <rPh sb="2" eb="3">
      <t>メ</t>
    </rPh>
    <phoneticPr fontId="5"/>
  </si>
  <si>
    <t>②月目</t>
    <rPh sb="1" eb="2">
      <t>ツキ</t>
    </rPh>
    <rPh sb="2" eb="3">
      <t>メ</t>
    </rPh>
    <phoneticPr fontId="5"/>
  </si>
  <si>
    <t>〇水道旧料金</t>
    <rPh sb="1" eb="3">
      <t>スイドウ</t>
    </rPh>
    <rPh sb="3" eb="4">
      <t>キュウ</t>
    </rPh>
    <rPh sb="4" eb="6">
      <t>リョウキン</t>
    </rPh>
    <phoneticPr fontId="5"/>
  </si>
  <si>
    <t>①月目＋②月目</t>
    <rPh sb="1" eb="2">
      <t>ツキ</t>
    </rPh>
    <rPh sb="2" eb="3">
      <t>メ</t>
    </rPh>
    <rPh sb="5" eb="6">
      <t>ツキ</t>
    </rPh>
    <rPh sb="6" eb="7">
      <t>メ</t>
    </rPh>
    <phoneticPr fontId="5"/>
  </si>
  <si>
    <t>基本料金</t>
    <rPh sb="0" eb="2">
      <t>キホン</t>
    </rPh>
    <rPh sb="2" eb="4">
      <t>リョウキン</t>
    </rPh>
    <phoneticPr fontId="5"/>
  </si>
  <si>
    <t>単価</t>
    <rPh sb="0" eb="2">
      <t>タンカ</t>
    </rPh>
    <phoneticPr fontId="5"/>
  </si>
  <si>
    <t>0～10</t>
    <phoneticPr fontId="5"/>
  </si>
  <si>
    <t>〇水道新料金</t>
    <rPh sb="1" eb="3">
      <t>スイドウ</t>
    </rPh>
    <rPh sb="3" eb="4">
      <t>シン</t>
    </rPh>
    <rPh sb="4" eb="6">
      <t>リョウキン</t>
    </rPh>
    <phoneticPr fontId="5"/>
  </si>
  <si>
    <t>13-20mm</t>
    <phoneticPr fontId="3"/>
  </si>
  <si>
    <t>10～20</t>
    <phoneticPr fontId="5"/>
  </si>
  <si>
    <t>20～30</t>
    <phoneticPr fontId="5"/>
  </si>
  <si>
    <t>30～100</t>
    <phoneticPr fontId="5"/>
  </si>
  <si>
    <t>100～200</t>
    <phoneticPr fontId="5"/>
  </si>
  <si>
    <t>200～1000</t>
    <phoneticPr fontId="5"/>
  </si>
  <si>
    <t>1000～</t>
    <phoneticPr fontId="3"/>
  </si>
  <si>
    <t>　　　「使用水量」を入力してください</t>
    <phoneticPr fontId="5"/>
  </si>
  <si>
    <t>（メーター口径:13-20㎜の場合）</t>
    <rPh sb="5" eb="7">
      <t>コウケイ</t>
    </rPh>
    <rPh sb="15" eb="17">
      <t>バアイ</t>
    </rPh>
    <phoneticPr fontId="3"/>
  </si>
  <si>
    <t>水道料金計算シート（税込み（２ヶ月分））</t>
    <rPh sb="0" eb="2">
      <t>スイドウ</t>
    </rPh>
    <rPh sb="2" eb="4">
      <t>リョウキン</t>
    </rPh>
    <rPh sb="4" eb="6">
      <t>ケイサン</t>
    </rPh>
    <rPh sb="10" eb="12">
      <t>ゼイコ</t>
    </rPh>
    <rPh sb="16" eb="17">
      <t>ゲツ</t>
    </rPh>
    <rPh sb="17" eb="18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</si>
</sst>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#&quot;円&quot;"/>
  </numFmts>
  <fonts count="25" x14ac:knownFonts="1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b/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8"/>
      <color rgb="FFFF0000"/>
      <name val="游ゴシック"/>
      <family val="2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22"/>
      <color theme="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sz val="28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>
      <alignment vertical="center"/>
    </xf>
    <xf numFmtId="177" fontId="1" fillId="0" borderId="0" xfId="1" applyNumberFormat="1">
      <alignment vertical="center"/>
    </xf>
    <xf numFmtId="0" fontId="1" fillId="0" borderId="5" xfId="1" applyBorder="1" applyAlignment="1">
      <alignment horizontal="center" vertical="center"/>
    </xf>
    <xf numFmtId="177" fontId="1" fillId="4" borderId="5" xfId="1" applyNumberFormat="1" applyFill="1" applyBorder="1">
      <alignment vertical="center"/>
    </xf>
    <xf numFmtId="0" fontId="1" fillId="0" borderId="9" xfId="1" applyBorder="1">
      <alignment vertical="center"/>
    </xf>
    <xf numFmtId="0" fontId="1" fillId="0" borderId="11" xfId="1" applyBorder="1">
      <alignment vertical="center"/>
    </xf>
    <xf numFmtId="0" fontId="1" fillId="0" borderId="6" xfId="1" applyBorder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" fillId="0" borderId="12" xfId="1" applyBorder="1">
      <alignment vertical="center"/>
    </xf>
    <xf numFmtId="0" fontId="17" fillId="0" borderId="0" xfId="1" applyFont="1" applyAlignment="1">
      <alignment horizontal="center" vertical="center" shrinkToFit="1"/>
    </xf>
    <xf numFmtId="0" fontId="1" fillId="0" borderId="14" xfId="1" applyBorder="1">
      <alignment vertical="center"/>
    </xf>
    <xf numFmtId="0" fontId="17" fillId="0" borderId="8" xfId="1" applyFont="1" applyBorder="1">
      <alignment vertical="center"/>
    </xf>
    <xf numFmtId="0" fontId="17" fillId="0" borderId="8" xfId="1" applyFont="1" applyBorder="1" applyAlignment="1">
      <alignment horizontal="center" vertical="center"/>
    </xf>
    <xf numFmtId="0" fontId="1" fillId="0" borderId="15" xfId="1" applyBorder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177" fontId="7" fillId="0" borderId="5" xfId="1" applyNumberFormat="1" applyFont="1" applyBorder="1">
      <alignment vertical="center"/>
    </xf>
    <xf numFmtId="177" fontId="7" fillId="3" borderId="5" xfId="1" applyNumberFormat="1" applyFont="1" applyFill="1" applyBorder="1">
      <alignment vertical="center"/>
    </xf>
    <xf numFmtId="177" fontId="7" fillId="0" borderId="0" xfId="1" applyNumberFormat="1" applyFont="1">
      <alignment vertical="center"/>
    </xf>
    <xf numFmtId="0" fontId="12" fillId="0" borderId="0" xfId="1" applyFont="1" applyAlignment="1">
      <alignment horizontal="center" vertical="top"/>
    </xf>
    <xf numFmtId="0" fontId="15" fillId="0" borderId="0" xfId="1" applyFont="1">
      <alignment vertical="center"/>
    </xf>
    <xf numFmtId="178" fontId="8" fillId="0" borderId="0" xfId="1" applyNumberFormat="1" applyFont="1">
      <alignment vertical="center"/>
    </xf>
    <xf numFmtId="38" fontId="17" fillId="0" borderId="3" xfId="2" applyFont="1" applyBorder="1" applyAlignment="1">
      <alignment vertical="center" shrinkToFit="1"/>
    </xf>
    <xf numFmtId="38" fontId="17" fillId="0" borderId="5" xfId="2" applyFont="1" applyBorder="1" applyAlignment="1">
      <alignment vertical="center" shrinkToFit="1"/>
    </xf>
    <xf numFmtId="38" fontId="17" fillId="0" borderId="0" xfId="2" applyFont="1">
      <alignment vertical="center"/>
    </xf>
    <xf numFmtId="38" fontId="0" fillId="0" borderId="0" xfId="2" applyFont="1">
      <alignment vertical="center"/>
    </xf>
    <xf numFmtId="38" fontId="1" fillId="0" borderId="0" xfId="2" applyFont="1" applyAlignment="1">
      <alignment horizontal="center" vertical="center"/>
    </xf>
    <xf numFmtId="38" fontId="1" fillId="0" borderId="0" xfId="2" applyFont="1">
      <alignment vertical="center"/>
    </xf>
    <xf numFmtId="38" fontId="16" fillId="5" borderId="10" xfId="2" applyFont="1" applyFill="1" applyBorder="1">
      <alignment vertical="center"/>
    </xf>
    <xf numFmtId="38" fontId="1" fillId="5" borderId="10" xfId="2" applyFont="1" applyFill="1" applyBorder="1">
      <alignment vertical="center"/>
    </xf>
    <xf numFmtId="38" fontId="1" fillId="0" borderId="10" xfId="2" applyFont="1" applyBorder="1">
      <alignment vertical="center"/>
    </xf>
    <xf numFmtId="38" fontId="17" fillId="0" borderId="0" xfId="2" applyFont="1" applyAlignment="1">
      <alignment horizontal="center" vertical="center"/>
    </xf>
    <xf numFmtId="38" fontId="18" fillId="0" borderId="0" xfId="2" applyFont="1" applyAlignment="1">
      <alignment horizontal="right" vertical="center"/>
    </xf>
    <xf numFmtId="38" fontId="17" fillId="5" borderId="5" xfId="2" applyFont="1" applyFill="1" applyBorder="1">
      <alignment vertical="center"/>
    </xf>
    <xf numFmtId="38" fontId="18" fillId="0" borderId="0" xfId="2" applyFont="1">
      <alignment vertical="center"/>
    </xf>
    <xf numFmtId="38" fontId="17" fillId="0" borderId="0" xfId="2" applyFont="1" applyAlignment="1">
      <alignment horizontal="right" vertical="center"/>
    </xf>
    <xf numFmtId="38" fontId="17" fillId="0" borderId="13" xfId="2" applyFont="1" applyBorder="1" applyAlignment="1">
      <alignment horizontal="center" vertical="center"/>
    </xf>
    <xf numFmtId="38" fontId="17" fillId="0" borderId="0" xfId="2" applyFont="1" applyAlignment="1">
      <alignment horizontal="center" vertical="center" shrinkToFit="1"/>
    </xf>
    <xf numFmtId="38" fontId="17" fillId="0" borderId="0" xfId="2" applyFont="1" applyAlignment="1">
      <alignment vertical="center" shrinkToFit="1"/>
    </xf>
    <xf numFmtId="38" fontId="17" fillId="0" borderId="8" xfId="2" applyFont="1" applyBorder="1">
      <alignment vertical="center"/>
    </xf>
    <xf numFmtId="38" fontId="17" fillId="0" borderId="8" xfId="2" applyFont="1" applyBorder="1" applyAlignment="1">
      <alignment horizontal="center" vertical="center"/>
    </xf>
    <xf numFmtId="38" fontId="18" fillId="3" borderId="10" xfId="2" applyFont="1" applyFill="1" applyBorder="1">
      <alignment vertical="center"/>
    </xf>
    <xf numFmtId="38" fontId="17" fillId="3" borderId="10" xfId="2" applyFont="1" applyFill="1" applyBorder="1">
      <alignment vertical="center"/>
    </xf>
    <xf numFmtId="38" fontId="17" fillId="0" borderId="10" xfId="2" applyFont="1" applyBorder="1">
      <alignment vertical="center"/>
    </xf>
    <xf numFmtId="38" fontId="17" fillId="3" borderId="5" xfId="2" applyFont="1" applyFill="1" applyBorder="1">
      <alignment vertical="center"/>
    </xf>
    <xf numFmtId="0" fontId="11" fillId="0" borderId="0" xfId="1" applyFont="1">
      <alignment vertical="center"/>
    </xf>
    <xf numFmtId="0" fontId="20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0" fillId="0" borderId="0" xfId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17" fillId="0" borderId="15" xfId="1" applyFont="1" applyBorder="1">
      <alignment vertical="center"/>
    </xf>
    <xf numFmtId="0" fontId="24" fillId="0" borderId="0" xfId="1" applyFont="1">
      <alignment vertical="center"/>
    </xf>
    <xf numFmtId="0" fontId="1" fillId="0" borderId="16" xfId="1" applyBorder="1">
      <alignment vertical="center"/>
    </xf>
    <xf numFmtId="177" fontId="1" fillId="0" borderId="16" xfId="1" applyNumberFormat="1" applyBorder="1">
      <alignment vertical="center"/>
    </xf>
    <xf numFmtId="0" fontId="10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9" fillId="0" borderId="0" xfId="1" applyFont="1" applyAlignment="1">
      <alignment horizontal="center" vertical="center"/>
    </xf>
    <xf numFmtId="38" fontId="17" fillId="0" borderId="5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54AD972-1150-48C7-96C8-D910FFD521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18</xdr:row>
      <xdr:rowOff>149676</xdr:rowOff>
    </xdr:from>
    <xdr:to>
      <xdr:col>8</xdr:col>
      <xdr:colOff>1224643</xdr:colOff>
      <xdr:row>37</xdr:row>
      <xdr:rowOff>146955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CF7BD19-710A-B34C-0858-BEFC0A31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5728605"/>
          <a:ext cx="6422572" cy="534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445272</xdr:colOff>
      <xdr:row>8</xdr:row>
      <xdr:rowOff>0</xdr:rowOff>
    </xdr:from>
    <xdr:to>
      <xdr:col>10</xdr:col>
      <xdr:colOff>498501</xdr:colOff>
      <xdr:row>39</xdr:row>
      <xdr:rowOff>36592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A59780-6FCC-41A8-875E-980E83D01C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43" t="20637" r="38708" b="16061"/>
        <a:stretch/>
      </xdr:blipFill>
      <xdr:spPr>
        <a:xfrm>
          <a:off x="2883672" y="1219200"/>
          <a:ext cx="3710829" cy="47609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2594</xdr:colOff>
      <xdr:row>33</xdr:row>
      <xdr:rowOff>89171</xdr:rowOff>
    </xdr:from>
    <xdr:to>
      <xdr:col>7</xdr:col>
      <xdr:colOff>151199</xdr:colOff>
      <xdr:row>38</xdr:row>
      <xdr:rowOff>32017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1A1C9A-3906-46B9-BC0C-9EA649FEB9B6}"/>
            </a:ext>
          </a:extLst>
        </xdr:cNvPr>
        <xdr:cNvSpPr/>
      </xdr:nvSpPr>
      <xdr:spPr>
        <a:xfrm>
          <a:off x="3050594" y="5118371"/>
          <a:ext cx="1367805" cy="704846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53708</xdr:colOff>
      <xdr:row>18</xdr:row>
      <xdr:rowOff>78521</xdr:rowOff>
    </xdr:from>
    <xdr:to>
      <xdr:col>10</xdr:col>
      <xdr:colOff>268221</xdr:colOff>
      <xdr:row>19</xdr:row>
      <xdr:rowOff>58111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A3E1689-FA6F-4738-AD96-33D77B6AE9E2}"/>
            </a:ext>
          </a:extLst>
        </xdr:cNvPr>
        <xdr:cNvSpPr/>
      </xdr:nvSpPr>
      <xdr:spPr>
        <a:xfrm>
          <a:off x="3101708" y="2821721"/>
          <a:ext cx="3262513" cy="131990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15</xdr:row>
      <xdr:rowOff>43904</xdr:rowOff>
    </xdr:from>
    <xdr:to>
      <xdr:col>4</xdr:col>
      <xdr:colOff>309207</xdr:colOff>
      <xdr:row>18</xdr:row>
      <xdr:rowOff>72107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424C70D-D1FC-4323-A698-8846A34DEF90}"/>
            </a:ext>
          </a:extLst>
        </xdr:cNvPr>
        <xdr:cNvSpPr/>
      </xdr:nvSpPr>
      <xdr:spPr>
        <a:xfrm>
          <a:off x="1219200" y="2329904"/>
          <a:ext cx="1528407" cy="485403"/>
        </a:xfrm>
        <a:prstGeom prst="wedgeRectCallout">
          <a:avLst>
            <a:gd name="adj1" fmla="val 66734"/>
            <a:gd name="adj2" fmla="val 105402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使用水量</a:t>
          </a:r>
        </a:p>
      </xdr:txBody>
    </xdr:sp>
    <xdr:clientData/>
  </xdr:twoCellAnchor>
  <xdr:twoCellAnchor>
    <xdr:from>
      <xdr:col>2</xdr:col>
      <xdr:colOff>544206</xdr:colOff>
      <xdr:row>26</xdr:row>
      <xdr:rowOff>115383</xdr:rowOff>
    </xdr:from>
    <xdr:to>
      <xdr:col>4</xdr:col>
      <xdr:colOff>239571</xdr:colOff>
      <xdr:row>32</xdr:row>
      <xdr:rowOff>52336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469D481-2B23-4AE7-A6E4-58E49C830C31}"/>
            </a:ext>
          </a:extLst>
        </xdr:cNvPr>
        <xdr:cNvSpPr/>
      </xdr:nvSpPr>
      <xdr:spPr>
        <a:xfrm>
          <a:off x="1763406" y="4077783"/>
          <a:ext cx="914565" cy="851353"/>
        </a:xfrm>
        <a:prstGeom prst="wedgeRectCallout">
          <a:avLst>
            <a:gd name="adj1" fmla="val 81157"/>
            <a:gd name="adj2" fmla="val 101249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口径</a:t>
          </a:r>
        </a:p>
      </xdr:txBody>
    </xdr:sp>
    <xdr:clientData/>
  </xdr:twoCellAnchor>
  <xdr:oneCellAnchor>
    <xdr:from>
      <xdr:col>5</xdr:col>
      <xdr:colOff>441913</xdr:colOff>
      <xdr:row>11</xdr:row>
      <xdr:rowOff>147116</xdr:rowOff>
    </xdr:from>
    <xdr:ext cx="1837764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DDE64A-6E2F-4E51-AE8C-F25E7DB473D5}"/>
            </a:ext>
          </a:extLst>
        </xdr:cNvPr>
        <xdr:cNvSpPr txBox="1"/>
      </xdr:nvSpPr>
      <xdr:spPr>
        <a:xfrm>
          <a:off x="3489913" y="1823516"/>
          <a:ext cx="183776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伊奈町小室５０４８</a:t>
          </a:r>
        </a:p>
      </xdr:txBody>
    </xdr:sp>
    <xdr:clientData/>
  </xdr:oneCellAnchor>
  <xdr:oneCellAnchor>
    <xdr:from>
      <xdr:col>6</xdr:col>
      <xdr:colOff>83965</xdr:colOff>
      <xdr:row>14</xdr:row>
      <xdr:rowOff>63233</xdr:rowOff>
    </xdr:from>
    <xdr:ext cx="1837764" cy="3283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A5E4BC-64B4-4436-99E4-DF12E4A843BC}"/>
            </a:ext>
          </a:extLst>
        </xdr:cNvPr>
        <xdr:cNvSpPr txBox="1"/>
      </xdr:nvSpPr>
      <xdr:spPr>
        <a:xfrm>
          <a:off x="3741565" y="2196833"/>
          <a:ext cx="183776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水道　太郎　様</a:t>
          </a:r>
        </a:p>
      </xdr:txBody>
    </xdr:sp>
    <xdr:clientData/>
  </xdr:oneCellAnchor>
  <xdr:oneCellAnchor>
    <xdr:from>
      <xdr:col>9</xdr:col>
      <xdr:colOff>267741</xdr:colOff>
      <xdr:row>18</xdr:row>
      <xdr:rowOff>69556</xdr:rowOff>
    </xdr:from>
    <xdr:ext cx="569258" cy="3283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5F1CC2-4CF6-4709-A24A-0D6050C750F8}"/>
            </a:ext>
          </a:extLst>
        </xdr:cNvPr>
        <xdr:cNvSpPr txBox="1"/>
      </xdr:nvSpPr>
      <xdr:spPr>
        <a:xfrm>
          <a:off x="5754141" y="2812756"/>
          <a:ext cx="569258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２３</a:t>
          </a:r>
        </a:p>
      </xdr:txBody>
    </xdr:sp>
    <xdr:clientData/>
  </xdr:oneCellAnchor>
  <xdr:oneCellAnchor>
    <xdr:from>
      <xdr:col>6</xdr:col>
      <xdr:colOff>142235</xdr:colOff>
      <xdr:row>33</xdr:row>
      <xdr:rowOff>52987</xdr:rowOff>
    </xdr:from>
    <xdr:ext cx="569258" cy="3283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B1DD5E-0B43-434C-814C-F823692EC752}"/>
            </a:ext>
          </a:extLst>
        </xdr:cNvPr>
        <xdr:cNvSpPr txBox="1"/>
      </xdr:nvSpPr>
      <xdr:spPr>
        <a:xfrm>
          <a:off x="3799835" y="5082187"/>
          <a:ext cx="569258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２０</a:t>
          </a:r>
        </a:p>
      </xdr:txBody>
    </xdr:sp>
    <xdr:clientData/>
  </xdr:oneCellAnchor>
  <xdr:twoCellAnchor>
    <xdr:from>
      <xdr:col>9</xdr:col>
      <xdr:colOff>133350</xdr:colOff>
      <xdr:row>35</xdr:row>
      <xdr:rowOff>114300</xdr:rowOff>
    </xdr:from>
    <xdr:to>
      <xdr:col>10</xdr:col>
      <xdr:colOff>252133</xdr:colOff>
      <xdr:row>39</xdr:row>
      <xdr:rowOff>41302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22DF2A-6EBB-414E-A75D-099E15554673}"/>
            </a:ext>
          </a:extLst>
        </xdr:cNvPr>
        <xdr:cNvSpPr txBox="1"/>
      </xdr:nvSpPr>
      <xdr:spPr>
        <a:xfrm>
          <a:off x="5619750" y="5448300"/>
          <a:ext cx="728383" cy="53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FC6-6FAF-45EE-8312-FDB6254CF31D}">
  <dimension ref="B1:L113"/>
  <sheetViews>
    <sheetView showGridLines="0" tabSelected="1" view="pageBreakPreview" topLeftCell="A10" zoomScale="70" zoomScaleNormal="70" zoomScaleSheetLayoutView="70" workbookViewId="0">
      <selection activeCell="D10" sqref="D10"/>
    </sheetView>
  </sheetViews>
  <sheetFormatPr defaultRowHeight="18.75" x14ac:dyDescent="0.15"/>
  <cols>
    <col min="1" max="1" width="3" style="2" customWidth="1"/>
    <col min="2" max="2" width="8.7109375" style="2" customWidth="1"/>
    <col min="3" max="3" width="15.28515625" style="2" bestFit="1" customWidth="1"/>
    <col min="4" max="4" width="18.7109375" style="2" customWidth="1"/>
    <col min="5" max="5" width="9.42578125" style="2" bestFit="1" customWidth="1"/>
    <col min="6" max="6" width="10.85546875" style="2" customWidth="1"/>
    <col min="7" max="7" width="14.140625" style="2" customWidth="1"/>
    <col min="8" max="8" width="6.42578125" style="2" customWidth="1"/>
    <col min="9" max="9" width="21.28515625" style="2" customWidth="1"/>
    <col min="10" max="10" width="9" style="2" customWidth="1"/>
    <col min="11" max="11" width="6.42578125" style="2" customWidth="1"/>
    <col min="12" max="12" width="21.28515625" style="2" customWidth="1"/>
    <col min="13" max="13" width="10.28515625" style="2" customWidth="1"/>
    <col min="14" max="14" width="6.42578125" style="2" customWidth="1"/>
    <col min="15" max="15" width="21.28515625" style="2" customWidth="1"/>
    <col min="16" max="16" width="9.140625" style="2"/>
    <col min="17" max="17" width="20.7109375" style="2" bestFit="1" customWidth="1"/>
    <col min="18" max="16384" width="9.140625" style="2"/>
  </cols>
  <sheetData>
    <row r="1" spans="2:12" ht="14.25" customHeight="1" x14ac:dyDescent="0.15"/>
    <row r="2" spans="2:12" ht="0.75" customHeight="1" x14ac:dyDescent="0.15"/>
    <row r="4" spans="2:12" s="17" customFormat="1" ht="39.75" x14ac:dyDescent="0.15">
      <c r="C4" s="69" t="s">
        <v>27</v>
      </c>
      <c r="D4" s="69"/>
      <c r="E4" s="69"/>
      <c r="F4" s="69"/>
      <c r="G4" s="69"/>
      <c r="H4" s="69"/>
      <c r="I4" s="69"/>
      <c r="J4" s="70"/>
    </row>
    <row r="5" spans="2:12" s="17" customFormat="1" ht="35.25" customHeight="1" x14ac:dyDescent="0.15">
      <c r="C5" s="62" t="s">
        <v>26</v>
      </c>
      <c r="D5" s="18"/>
      <c r="E5" s="18"/>
      <c r="F5" s="18"/>
      <c r="G5" s="18"/>
      <c r="H5" s="18"/>
      <c r="I5" s="18"/>
    </row>
    <row r="6" spans="2:12" s="17" customFormat="1" ht="21" customHeight="1" x14ac:dyDescent="0.15">
      <c r="C6" s="18"/>
      <c r="D6" s="18"/>
      <c r="E6" s="18"/>
      <c r="F6" s="18"/>
      <c r="G6" s="18"/>
      <c r="H6" s="18"/>
      <c r="I6" s="18"/>
    </row>
    <row r="7" spans="2:12" s="17" customFormat="1" ht="18" customHeight="1" x14ac:dyDescent="0.15">
      <c r="C7" s="56"/>
    </row>
    <row r="8" spans="2:12" s="17" customFormat="1" ht="30.75" customHeight="1" x14ac:dyDescent="0.15">
      <c r="C8" s="57" t="s">
        <v>0</v>
      </c>
      <c r="D8" s="19" t="s">
        <v>1</v>
      </c>
      <c r="E8" s="20"/>
      <c r="G8" s="20"/>
      <c r="H8" s="21"/>
      <c r="I8" s="22" t="s">
        <v>2</v>
      </c>
    </row>
    <row r="9" spans="2:12" s="17" customFormat="1" ht="18.75" customHeight="1" thickBot="1" x14ac:dyDescent="0.2">
      <c r="C9" s="58" t="s">
        <v>3</v>
      </c>
      <c r="D9" s="23" t="s">
        <v>4</v>
      </c>
      <c r="E9" s="24"/>
      <c r="G9" s="24"/>
      <c r="H9" s="25"/>
      <c r="I9" s="23" t="s">
        <v>5</v>
      </c>
      <c r="J9" s="24"/>
    </row>
    <row r="10" spans="2:12" s="17" customFormat="1" ht="36.75" thickTop="1" thickBot="1" x14ac:dyDescent="0.2">
      <c r="C10" s="59">
        <v>20</v>
      </c>
      <c r="D10" s="1"/>
      <c r="H10" s="17" t="s">
        <v>6</v>
      </c>
      <c r="I10" s="26" t="str">
        <f>IF(AND(NOT(ISBLANK(C10)),NOT(ISBLANK(D10))),計算シート!K8,"")</f>
        <v/>
      </c>
      <c r="J10" s="71"/>
    </row>
    <row r="11" spans="2:12" s="17" customFormat="1" ht="36" customHeight="1" thickTop="1" x14ac:dyDescent="0.15">
      <c r="C11" s="60"/>
      <c r="D11" s="65" t="s">
        <v>7</v>
      </c>
      <c r="H11" s="17" t="s">
        <v>8</v>
      </c>
      <c r="I11" s="27" t="str">
        <f>IF(AND(NOT(ISBLANK(C10)),NOT(ISBLANK(D10))),計算シート!K39,"")</f>
        <v/>
      </c>
      <c r="J11" s="71"/>
    </row>
    <row r="12" spans="2:12" s="17" customFormat="1" ht="13.5" customHeight="1" x14ac:dyDescent="0.15">
      <c r="C12" s="55"/>
      <c r="D12" s="66"/>
      <c r="I12" s="28"/>
      <c r="L12" s="29"/>
    </row>
    <row r="13" spans="2:12" s="17" customFormat="1" ht="37.5" customHeight="1" x14ac:dyDescent="0.15">
      <c r="C13" s="67" t="s">
        <v>25</v>
      </c>
      <c r="D13" s="68"/>
      <c r="E13" s="68"/>
      <c r="F13" s="68"/>
      <c r="G13" s="68"/>
      <c r="H13" s="68"/>
      <c r="I13" s="31">
        <f>IFERROR(I11-I10,)</f>
        <v>0</v>
      </c>
      <c r="J13" s="30" t="s">
        <v>9</v>
      </c>
      <c r="K13" s="2"/>
    </row>
    <row r="14" spans="2:12" ht="38.25" customHeight="1" x14ac:dyDescent="0.15"/>
    <row r="15" spans="2:12" ht="19.5" thickBot="1" x14ac:dyDescent="0.2">
      <c r="B15" s="63"/>
      <c r="C15" s="63"/>
      <c r="D15" s="63"/>
      <c r="E15" s="63"/>
      <c r="F15" s="63"/>
      <c r="G15" s="63"/>
      <c r="H15" s="63"/>
      <c r="I15" s="64"/>
      <c r="J15" s="63"/>
    </row>
    <row r="22" ht="38.25" customHeight="1" x14ac:dyDescent="0.15"/>
    <row r="24" ht="54.75" customHeight="1" x14ac:dyDescent="0.15"/>
    <row r="38" ht="54.75" customHeight="1" x14ac:dyDescent="0.15"/>
    <row r="53" ht="38.25" customHeight="1" x14ac:dyDescent="0.15"/>
    <row r="55" ht="54.75" customHeight="1" x14ac:dyDescent="0.15"/>
    <row r="69" ht="54.75" customHeight="1" x14ac:dyDescent="0.15"/>
    <row r="84" ht="30.75" customHeight="1" x14ac:dyDescent="0.15"/>
    <row r="113" ht="30.75" customHeight="1" x14ac:dyDescent="0.15"/>
  </sheetData>
  <sheetProtection algorithmName="SHA-512" hashValue="HkH+eI3bpQm2YxoLbGwpQBs5uTQrooCZp910wx7Md0GWnFruVXa4qNQmuiv+/nUZXNLj0nGrD2scxji28I5FSg==" saltValue="jHeHC6Q8whhaYgLrud/J9g==" spinCount="100000" sheet="1" objects="1" selectLockedCells="1"/>
  <mergeCells count="4">
    <mergeCell ref="D11:D12"/>
    <mergeCell ref="C13:H13"/>
    <mergeCell ref="C4:J4"/>
    <mergeCell ref="J10:J11"/>
  </mergeCells>
  <phoneticPr fontId="3"/>
  <dataValidations count="2">
    <dataValidation type="list" allowBlank="1" showInputMessage="1" showErrorMessage="1" sqref="F2:G3 C2:C3" xr:uid="{53FCBB7C-E2D3-4891-8DEE-AEDCDB1C37A9}">
      <formula1>"13,20,25"</formula1>
    </dataValidation>
    <dataValidation type="whole" operator="greaterThanOrEqual" allowBlank="1" showInputMessage="1" showErrorMessage="1" sqref="D10" xr:uid="{C02C5434-6910-46FB-8637-ED28774B23FE}">
      <formula1>0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8E07-D5A5-437F-9979-EFB4ACA535FC}">
  <dimension ref="A1"/>
  <sheetViews>
    <sheetView topLeftCell="A19" workbookViewId="0">
      <selection activeCell="H42" sqref="H42"/>
    </sheetView>
  </sheetViews>
  <sheetFormatPr defaultRowHeight="12" x14ac:dyDescent="0.15"/>
  <sheetData/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C901-454B-4F28-ACF5-CCB1C3B22727}">
  <dimension ref="B1:P70"/>
  <sheetViews>
    <sheetView topLeftCell="A37" zoomScale="85" zoomScaleNormal="85" workbookViewId="0">
      <selection activeCell="H42" sqref="H42"/>
    </sheetView>
  </sheetViews>
  <sheetFormatPr defaultRowHeight="12" x14ac:dyDescent="0.15"/>
  <cols>
    <col min="1" max="2" width="2.7109375" customWidth="1"/>
    <col min="3" max="3" width="21.140625" bestFit="1" customWidth="1"/>
    <col min="4" max="4" width="9.7109375" bestFit="1" customWidth="1"/>
    <col min="5" max="5" width="2.7109375" customWidth="1"/>
    <col min="6" max="6" width="15.140625" bestFit="1" customWidth="1"/>
    <col min="7" max="7" width="12.28515625" bestFit="1" customWidth="1"/>
    <col min="8" max="8" width="9.140625" bestFit="1" customWidth="1"/>
    <col min="9" max="11" width="12.28515625" customWidth="1"/>
    <col min="12" max="12" width="10.28515625" bestFit="1" customWidth="1"/>
    <col min="13" max="13" width="19" bestFit="1" customWidth="1"/>
    <col min="14" max="14" width="2.7109375" customWidth="1"/>
    <col min="15" max="15" width="14.5703125" bestFit="1" customWidth="1"/>
    <col min="16" max="20" width="2.7109375" customWidth="1"/>
  </cols>
  <sheetData>
    <row r="1" spans="2:16" x14ac:dyDescent="0.15">
      <c r="C1" s="35"/>
      <c r="D1" s="35"/>
      <c r="E1" s="35"/>
      <c r="F1" s="35"/>
      <c r="G1" s="35"/>
      <c r="H1" s="35"/>
      <c r="I1" s="35"/>
      <c r="J1" s="35"/>
      <c r="K1" s="35"/>
    </row>
    <row r="2" spans="2:16" ht="18.75" x14ac:dyDescent="0.15">
      <c r="B2" s="2"/>
      <c r="C2" s="36"/>
      <c r="D2" s="36"/>
      <c r="E2" s="37"/>
      <c r="F2" s="37"/>
      <c r="G2" s="37"/>
      <c r="H2" s="37"/>
      <c r="I2" s="37"/>
      <c r="J2" s="37"/>
      <c r="K2" s="37"/>
      <c r="L2" s="2"/>
      <c r="M2" s="2"/>
      <c r="N2" s="2"/>
      <c r="O2" s="3"/>
      <c r="P2" s="2"/>
    </row>
    <row r="3" spans="2:16" ht="18.75" x14ac:dyDescent="0.15">
      <c r="B3" s="2"/>
      <c r="C3" s="36"/>
      <c r="D3" s="36"/>
      <c r="E3" s="37"/>
      <c r="F3" s="37"/>
      <c r="G3" s="37"/>
      <c r="H3" s="37"/>
      <c r="I3" s="37"/>
      <c r="J3" s="37"/>
      <c r="K3" s="37"/>
      <c r="L3" s="4" t="s">
        <v>1</v>
      </c>
      <c r="M3" s="2"/>
      <c r="N3" s="2"/>
      <c r="O3" s="3"/>
      <c r="P3" s="2"/>
    </row>
    <row r="4" spans="2:16" ht="18.75" x14ac:dyDescent="0.15">
      <c r="B4" s="2"/>
      <c r="C4" s="36"/>
      <c r="D4" s="36"/>
      <c r="E4" s="37"/>
      <c r="F4" s="37"/>
      <c r="G4" s="37"/>
      <c r="H4" s="37" t="s">
        <v>10</v>
      </c>
      <c r="I4" s="37"/>
      <c r="J4" s="37"/>
      <c r="K4" s="37"/>
      <c r="L4" s="5">
        <f>'R8上下水道料金計算'!D10-L5</f>
        <v>0</v>
      </c>
      <c r="M4" s="2"/>
      <c r="N4" s="2"/>
      <c r="O4" s="3"/>
      <c r="P4" s="2"/>
    </row>
    <row r="5" spans="2:16" ht="18.75" x14ac:dyDescent="0.15">
      <c r="B5" s="2"/>
      <c r="C5" s="36"/>
      <c r="D5" s="36"/>
      <c r="E5" s="37"/>
      <c r="F5" s="37"/>
      <c r="G5" s="37"/>
      <c r="H5" s="37" t="s">
        <v>11</v>
      </c>
      <c r="I5" s="37"/>
      <c r="J5" s="37"/>
      <c r="K5" s="37"/>
      <c r="L5" s="5">
        <f>ROUNDDOWN('R8上下水道料金計算'!D10/2,0)</f>
        <v>0</v>
      </c>
      <c r="M5" s="2"/>
      <c r="N5" s="2"/>
      <c r="O5" s="3"/>
      <c r="P5" s="2"/>
    </row>
    <row r="6" spans="2:16" ht="18.75" x14ac:dyDescent="0.15">
      <c r="B6" s="2"/>
      <c r="C6" s="36"/>
      <c r="D6" s="36"/>
      <c r="E6" s="37"/>
      <c r="F6" s="37"/>
      <c r="G6" s="37"/>
      <c r="H6" s="37"/>
      <c r="I6" s="37"/>
      <c r="J6" s="37"/>
      <c r="K6" s="37"/>
      <c r="L6" s="3"/>
      <c r="M6" s="2"/>
      <c r="N6" s="2"/>
      <c r="O6" s="3"/>
      <c r="P6" s="2"/>
    </row>
    <row r="7" spans="2:16" ht="25.5" x14ac:dyDescent="0.15">
      <c r="B7" s="6"/>
      <c r="C7" s="38" t="s">
        <v>12</v>
      </c>
      <c r="D7" s="39"/>
      <c r="E7" s="40"/>
      <c r="F7" s="40"/>
      <c r="G7" s="40"/>
      <c r="H7" s="40"/>
      <c r="I7" s="40"/>
      <c r="J7" s="40"/>
      <c r="K7" s="40"/>
      <c r="L7" s="7"/>
    </row>
    <row r="8" spans="2:16" ht="19.5" x14ac:dyDescent="0.15">
      <c r="B8" s="8"/>
      <c r="C8" s="41"/>
      <c r="D8" s="41"/>
      <c r="E8" s="34"/>
      <c r="F8" s="34"/>
      <c r="G8" s="34"/>
      <c r="H8" s="34"/>
      <c r="I8" s="42" t="s">
        <v>13</v>
      </c>
      <c r="J8" s="34"/>
      <c r="K8" s="43">
        <f>ROUNDDOWN((K10+K24)*1.1,0)</f>
        <v>2640</v>
      </c>
      <c r="L8" s="11"/>
    </row>
    <row r="9" spans="2:16" ht="19.5" x14ac:dyDescent="0.15">
      <c r="B9" s="8"/>
      <c r="C9" s="41"/>
      <c r="D9" s="41"/>
      <c r="E9" s="34"/>
      <c r="F9" s="34"/>
      <c r="G9" s="34"/>
      <c r="H9" s="34"/>
      <c r="I9" s="34"/>
      <c r="J9" s="34"/>
      <c r="K9" s="34"/>
      <c r="L9" s="11"/>
    </row>
    <row r="10" spans="2:16" ht="19.5" x14ac:dyDescent="0.15">
      <c r="B10" s="8"/>
      <c r="C10" s="41"/>
      <c r="D10" s="41"/>
      <c r="E10" s="34"/>
      <c r="F10" s="44" t="s">
        <v>10</v>
      </c>
      <c r="G10" s="34" t="s">
        <v>18</v>
      </c>
      <c r="H10" s="45" t="s">
        <v>4</v>
      </c>
      <c r="I10" s="34"/>
      <c r="J10" s="34"/>
      <c r="K10" s="43">
        <f>ROUNDDOWN(SUM(K11:K18),0)</f>
        <v>1200</v>
      </c>
      <c r="L10" s="11"/>
    </row>
    <row r="11" spans="2:16" ht="19.5" x14ac:dyDescent="0.15">
      <c r="B11" s="8"/>
      <c r="C11" s="72" t="s">
        <v>14</v>
      </c>
      <c r="D11" s="72"/>
      <c r="E11" s="34"/>
      <c r="F11" s="34"/>
      <c r="G11" s="34"/>
      <c r="H11" s="45"/>
      <c r="I11" s="45"/>
      <c r="J11" s="34"/>
      <c r="K11" s="34">
        <f>IF('R8上下水道料金計算'!C10=13,D13,IF('R8上下水道料金計算'!C10=20,D14,IF('R8上下水道料金計算'!C10=25,D15,IF('R8上下水道料金計算'!C10=30,D16,IF('R8上下水道料金計算'!C10=40,D17,IF('R8上下水道料金計算'!C10=50,D18,IF('R8上下水道料金計算'!C10=75,D19,IF('R8上下水道料金計算'!C10=100,D20,IF('R8上下水道料金計算'!C10=150,D21,IF('R8上下水道料金計算'!C10=200,D22,9999999))))))))))</f>
        <v>1200</v>
      </c>
      <c r="L11" s="11"/>
    </row>
    <row r="12" spans="2:16" ht="20.25" thickBot="1" x14ac:dyDescent="0.2">
      <c r="B12" s="8"/>
      <c r="C12" s="46" t="s">
        <v>0</v>
      </c>
      <c r="D12" s="46" t="s">
        <v>15</v>
      </c>
      <c r="E12" s="34"/>
      <c r="F12" s="47" t="s">
        <v>16</v>
      </c>
      <c r="G12" s="47">
        <v>0</v>
      </c>
      <c r="H12" s="34">
        <f>IF((L4-10)&lt;0,L4,L4-H13-H14-H15-H16-H17-H18)</f>
        <v>0</v>
      </c>
      <c r="I12" s="34"/>
      <c r="J12" s="34"/>
      <c r="K12" s="34">
        <f>G12*H12</f>
        <v>0</v>
      </c>
      <c r="L12" s="11"/>
    </row>
    <row r="13" spans="2:16" ht="20.25" thickTop="1" x14ac:dyDescent="0.15">
      <c r="B13" s="8"/>
      <c r="C13" s="32">
        <v>13</v>
      </c>
      <c r="D13" s="32">
        <v>1200</v>
      </c>
      <c r="E13" s="34"/>
      <c r="F13" s="47" t="s">
        <v>19</v>
      </c>
      <c r="G13" s="47">
        <v>150</v>
      </c>
      <c r="H13" s="34">
        <f>IF((L4-10)&lt;0,0,(L4-10))-H14-H15-H16-H17-H18</f>
        <v>0</v>
      </c>
      <c r="I13" s="34"/>
      <c r="J13" s="34"/>
      <c r="K13" s="34">
        <f t="shared" ref="K13:K18" si="0">G13*H13</f>
        <v>0</v>
      </c>
      <c r="L13" s="11"/>
    </row>
    <row r="14" spans="2:16" ht="19.5" x14ac:dyDescent="0.15">
      <c r="B14" s="8"/>
      <c r="C14" s="33">
        <v>20</v>
      </c>
      <c r="D14" s="33">
        <v>1200</v>
      </c>
      <c r="E14" s="34"/>
      <c r="F14" s="47" t="s">
        <v>20</v>
      </c>
      <c r="G14" s="47">
        <v>170</v>
      </c>
      <c r="H14" s="34">
        <f>IF((L4-20)&lt;0,0,(L4-20))-H15-H16-H17-H18</f>
        <v>0</v>
      </c>
      <c r="I14" s="34"/>
      <c r="J14" s="34"/>
      <c r="K14" s="34">
        <f t="shared" si="0"/>
        <v>0</v>
      </c>
      <c r="L14" s="11"/>
    </row>
    <row r="15" spans="2:16" ht="19.5" x14ac:dyDescent="0.15">
      <c r="B15" s="8"/>
      <c r="C15" s="33">
        <v>25</v>
      </c>
      <c r="D15" s="33">
        <v>2000</v>
      </c>
      <c r="E15" s="34"/>
      <c r="F15" s="47" t="s">
        <v>21</v>
      </c>
      <c r="G15" s="47">
        <v>240</v>
      </c>
      <c r="H15" s="34">
        <f>IF((L4-30)&lt;0,'R8上下水道料金計算'!F373,(L4-30))-H16-H17-H18</f>
        <v>0</v>
      </c>
      <c r="I15" s="34"/>
      <c r="J15" s="34"/>
      <c r="K15" s="34">
        <f t="shared" si="0"/>
        <v>0</v>
      </c>
      <c r="L15" s="11"/>
    </row>
    <row r="16" spans="2:16" ht="19.5" x14ac:dyDescent="0.15">
      <c r="B16" s="8"/>
      <c r="C16" s="33">
        <v>30</v>
      </c>
      <c r="D16" s="33">
        <v>3300</v>
      </c>
      <c r="E16" s="34"/>
      <c r="F16" s="47" t="s">
        <v>22</v>
      </c>
      <c r="G16" s="47">
        <v>300</v>
      </c>
      <c r="H16" s="34">
        <f>IF((L4-100)&lt;0,0,(L4-100))-H17-H18</f>
        <v>0</v>
      </c>
      <c r="I16" s="34"/>
      <c r="J16" s="34"/>
      <c r="K16" s="34">
        <f t="shared" si="0"/>
        <v>0</v>
      </c>
      <c r="L16" s="11"/>
    </row>
    <row r="17" spans="2:12" ht="19.5" x14ac:dyDescent="0.15">
      <c r="B17" s="8"/>
      <c r="C17" s="33">
        <v>40</v>
      </c>
      <c r="D17" s="33">
        <v>6000</v>
      </c>
      <c r="E17" s="34"/>
      <c r="F17" s="47" t="s">
        <v>23</v>
      </c>
      <c r="G17" s="47">
        <v>340</v>
      </c>
      <c r="H17" s="34">
        <f>IF((L4-200)&lt;0,0,(L4-200))-H18</f>
        <v>0</v>
      </c>
      <c r="I17" s="34"/>
      <c r="J17" s="34"/>
      <c r="K17" s="34">
        <f t="shared" si="0"/>
        <v>0</v>
      </c>
      <c r="L17" s="11"/>
    </row>
    <row r="18" spans="2:12" ht="19.5" x14ac:dyDescent="0.15">
      <c r="B18" s="8"/>
      <c r="C18" s="33">
        <v>50</v>
      </c>
      <c r="D18" s="33">
        <v>9000</v>
      </c>
      <c r="E18" s="34"/>
      <c r="F18" s="47" t="s">
        <v>24</v>
      </c>
      <c r="G18" s="47">
        <v>370</v>
      </c>
      <c r="H18" s="34">
        <f>IF((L4-1000)&lt;0,0,(L4-1000))</f>
        <v>0</v>
      </c>
      <c r="I18" s="34"/>
      <c r="J18" s="34"/>
      <c r="K18" s="34">
        <f t="shared" si="0"/>
        <v>0</v>
      </c>
      <c r="L18" s="11"/>
    </row>
    <row r="19" spans="2:12" ht="19.5" x14ac:dyDescent="0.15">
      <c r="B19" s="8"/>
      <c r="C19" s="33">
        <v>75</v>
      </c>
      <c r="D19" s="33">
        <v>21000</v>
      </c>
      <c r="E19" s="34"/>
      <c r="F19" s="47"/>
      <c r="G19" s="47"/>
      <c r="H19" s="34"/>
      <c r="I19" s="34"/>
      <c r="J19" s="34"/>
      <c r="K19" s="34"/>
      <c r="L19" s="11"/>
    </row>
    <row r="20" spans="2:12" ht="19.5" x14ac:dyDescent="0.15">
      <c r="B20" s="8"/>
      <c r="C20" s="33">
        <v>100</v>
      </c>
      <c r="D20" s="33">
        <v>37000</v>
      </c>
      <c r="E20" s="34"/>
      <c r="F20" s="47"/>
      <c r="G20" s="47"/>
      <c r="H20" s="34"/>
      <c r="I20" s="34"/>
      <c r="J20" s="34"/>
      <c r="K20" s="34"/>
      <c r="L20" s="11"/>
    </row>
    <row r="21" spans="2:12" ht="19.5" x14ac:dyDescent="0.15">
      <c r="B21" s="8"/>
      <c r="C21" s="33">
        <v>150</v>
      </c>
      <c r="D21" s="33">
        <v>84000</v>
      </c>
      <c r="E21" s="34"/>
      <c r="F21" s="41"/>
      <c r="G21" s="41"/>
      <c r="H21" s="34"/>
      <c r="I21" s="34"/>
      <c r="J21" s="34"/>
      <c r="K21" s="34"/>
      <c r="L21" s="11"/>
    </row>
    <row r="22" spans="2:12" ht="19.5" x14ac:dyDescent="0.15">
      <c r="B22" s="8"/>
      <c r="C22" s="33">
        <v>200</v>
      </c>
      <c r="D22" s="33">
        <v>150000</v>
      </c>
      <c r="E22" s="34"/>
      <c r="F22" s="41"/>
      <c r="G22" s="41"/>
      <c r="H22" s="34"/>
      <c r="I22" s="34"/>
      <c r="J22" s="34"/>
      <c r="K22" s="34"/>
      <c r="L22" s="11"/>
    </row>
    <row r="23" spans="2:12" ht="19.5" x14ac:dyDescent="0.15">
      <c r="B23" s="8"/>
      <c r="C23" s="34"/>
      <c r="D23" s="34"/>
      <c r="E23" s="34"/>
      <c r="F23" s="41"/>
      <c r="G23" s="41"/>
      <c r="H23" s="34"/>
      <c r="I23" s="34"/>
      <c r="J23" s="34"/>
      <c r="K23" s="34"/>
      <c r="L23" s="11"/>
    </row>
    <row r="24" spans="2:12" ht="19.5" x14ac:dyDescent="0.15">
      <c r="B24" s="8"/>
      <c r="C24" s="41"/>
      <c r="D24" s="41"/>
      <c r="E24" s="34"/>
      <c r="F24" s="44" t="s">
        <v>11</v>
      </c>
      <c r="G24" s="34" t="s">
        <v>18</v>
      </c>
      <c r="H24" s="45" t="s">
        <v>4</v>
      </c>
      <c r="I24" s="34"/>
      <c r="J24" s="34"/>
      <c r="K24" s="43">
        <f>ROUNDDOWN(SUM(K25:K32),0)</f>
        <v>1200</v>
      </c>
      <c r="L24" s="11"/>
    </row>
    <row r="25" spans="2:12" ht="19.5" x14ac:dyDescent="0.15">
      <c r="B25" s="8"/>
      <c r="C25" s="34"/>
      <c r="D25" s="34"/>
      <c r="E25" s="34"/>
      <c r="F25" s="34"/>
      <c r="G25" s="34"/>
      <c r="H25" s="45"/>
      <c r="I25" s="45"/>
      <c r="J25" s="34"/>
      <c r="K25" s="34">
        <f>K11</f>
        <v>1200</v>
      </c>
      <c r="L25" s="11"/>
    </row>
    <row r="26" spans="2:12" ht="19.5" x14ac:dyDescent="0.15">
      <c r="B26" s="8"/>
      <c r="C26" s="34"/>
      <c r="D26" s="34"/>
      <c r="E26" s="34"/>
      <c r="F26" s="47" t="s">
        <v>16</v>
      </c>
      <c r="G26" s="48">
        <f>G12</f>
        <v>0</v>
      </c>
      <c r="H26" s="34">
        <f>IF((L5-10)&lt;0,L5,L5-H27-H28-H29-H30-H31-H32)</f>
        <v>0</v>
      </c>
      <c r="I26" s="34"/>
      <c r="J26" s="34"/>
      <c r="K26" s="34">
        <f>G26*H26</f>
        <v>0</v>
      </c>
      <c r="L26" s="11"/>
    </row>
    <row r="27" spans="2:12" ht="19.5" x14ac:dyDescent="0.15">
      <c r="B27" s="8"/>
      <c r="C27" s="34"/>
      <c r="D27" s="34"/>
      <c r="E27" s="34"/>
      <c r="F27" s="47" t="s">
        <v>19</v>
      </c>
      <c r="G27" s="48">
        <f t="shared" ref="G27" si="1">G13</f>
        <v>150</v>
      </c>
      <c r="H27" s="34">
        <f>IF((L5-10)&lt;0,0,(L5-10))-H28-H29-H30-H31-H32</f>
        <v>0</v>
      </c>
      <c r="I27" s="34"/>
      <c r="J27" s="34"/>
      <c r="K27" s="34">
        <f t="shared" ref="K27:K32" si="2">G27*H27</f>
        <v>0</v>
      </c>
      <c r="L27" s="11"/>
    </row>
    <row r="28" spans="2:12" ht="19.5" x14ac:dyDescent="0.15">
      <c r="B28" s="8"/>
      <c r="C28" s="34"/>
      <c r="D28" s="34"/>
      <c r="E28" s="34"/>
      <c r="F28" s="47" t="s">
        <v>20</v>
      </c>
      <c r="G28" s="48">
        <f t="shared" ref="G28" si="3">G14</f>
        <v>170</v>
      </c>
      <c r="H28" s="34">
        <f>IF((L5-20)&lt;0,0,(L5-20))-H29-H30-H31-H32</f>
        <v>0</v>
      </c>
      <c r="I28" s="34"/>
      <c r="J28" s="34"/>
      <c r="K28" s="34">
        <f t="shared" si="2"/>
        <v>0</v>
      </c>
      <c r="L28" s="11"/>
    </row>
    <row r="29" spans="2:12" ht="19.5" x14ac:dyDescent="0.15">
      <c r="B29" s="8"/>
      <c r="C29" s="34"/>
      <c r="D29" s="34"/>
      <c r="E29" s="34"/>
      <c r="F29" s="47" t="s">
        <v>21</v>
      </c>
      <c r="G29" s="48">
        <f t="shared" ref="G29" si="4">G15</f>
        <v>240</v>
      </c>
      <c r="H29" s="34">
        <f>IF((L5-30)&lt;0,'R8上下水道料金計算'!F387,(L5-30))-H30-H31-H32</f>
        <v>0</v>
      </c>
      <c r="I29" s="34"/>
      <c r="J29" s="34"/>
      <c r="K29" s="34">
        <f t="shared" si="2"/>
        <v>0</v>
      </c>
      <c r="L29" s="11"/>
    </row>
    <row r="30" spans="2:12" ht="19.5" x14ac:dyDescent="0.15">
      <c r="B30" s="8"/>
      <c r="C30" s="34"/>
      <c r="D30" s="34"/>
      <c r="E30" s="34"/>
      <c r="F30" s="47" t="s">
        <v>22</v>
      </c>
      <c r="G30" s="48">
        <f t="shared" ref="G30" si="5">G16</f>
        <v>300</v>
      </c>
      <c r="H30" s="34">
        <f>IF((L5-100)&lt;0,0,(L5-100))-H31-H32</f>
        <v>0</v>
      </c>
      <c r="I30" s="34"/>
      <c r="J30" s="34"/>
      <c r="K30" s="34">
        <f t="shared" si="2"/>
        <v>0</v>
      </c>
      <c r="L30" s="11"/>
    </row>
    <row r="31" spans="2:12" ht="19.5" x14ac:dyDescent="0.15">
      <c r="B31" s="8"/>
      <c r="C31" s="34"/>
      <c r="D31" s="34"/>
      <c r="E31" s="34"/>
      <c r="F31" s="47" t="s">
        <v>23</v>
      </c>
      <c r="G31" s="48">
        <f t="shared" ref="G31" si="6">G17</f>
        <v>340</v>
      </c>
      <c r="H31" s="34">
        <f>IF((L5-200)&lt;0,0,(L5-200))-H32</f>
        <v>0</v>
      </c>
      <c r="I31" s="34"/>
      <c r="J31" s="34"/>
      <c r="K31" s="34">
        <f t="shared" si="2"/>
        <v>0</v>
      </c>
      <c r="L31" s="11"/>
    </row>
    <row r="32" spans="2:12" ht="19.5" x14ac:dyDescent="0.15">
      <c r="B32" s="8"/>
      <c r="C32" s="34"/>
      <c r="D32" s="34"/>
      <c r="E32" s="34"/>
      <c r="F32" s="47" t="s">
        <v>24</v>
      </c>
      <c r="G32" s="48">
        <f t="shared" ref="G32" si="7">G18</f>
        <v>370</v>
      </c>
      <c r="H32" s="34">
        <f>IF((L5-1000)&lt;0,0,(L5-1000))</f>
        <v>0</v>
      </c>
      <c r="I32" s="34"/>
      <c r="J32" s="34"/>
      <c r="K32" s="34">
        <f t="shared" si="2"/>
        <v>0</v>
      </c>
      <c r="L32" s="11"/>
    </row>
    <row r="33" spans="2:12" ht="19.5" x14ac:dyDescent="0.15">
      <c r="B33" s="8"/>
      <c r="C33" s="34"/>
      <c r="D33" s="34"/>
      <c r="E33" s="34"/>
      <c r="F33" s="47"/>
      <c r="G33" s="47"/>
      <c r="H33" s="34"/>
      <c r="I33" s="34"/>
      <c r="J33" s="34"/>
      <c r="K33" s="34"/>
      <c r="L33" s="11"/>
    </row>
    <row r="34" spans="2:12" ht="19.5" x14ac:dyDescent="0.15">
      <c r="B34" s="8"/>
      <c r="C34" s="34"/>
      <c r="D34" s="34"/>
      <c r="E34" s="34"/>
      <c r="F34" s="47"/>
      <c r="G34" s="47"/>
      <c r="H34" s="34"/>
      <c r="I34" s="34"/>
      <c r="J34" s="34"/>
      <c r="K34" s="34"/>
      <c r="L34" s="11"/>
    </row>
    <row r="35" spans="2:12" ht="19.5" x14ac:dyDescent="0.15">
      <c r="B35" s="13"/>
      <c r="C35" s="49"/>
      <c r="D35" s="49"/>
      <c r="E35" s="49"/>
      <c r="F35" s="50"/>
      <c r="G35" s="50"/>
      <c r="H35" s="49"/>
      <c r="I35" s="49"/>
      <c r="J35" s="49"/>
      <c r="K35" s="49"/>
      <c r="L35" s="16"/>
    </row>
    <row r="36" spans="2:12" ht="19.5" x14ac:dyDescent="0.15">
      <c r="B36" s="2"/>
      <c r="C36" s="34"/>
      <c r="D36" s="34"/>
      <c r="E36" s="34"/>
      <c r="F36" s="41"/>
      <c r="G36" s="41"/>
      <c r="H36" s="34"/>
      <c r="I36" s="34"/>
      <c r="J36" s="34"/>
      <c r="K36" s="34"/>
      <c r="L36" s="2"/>
    </row>
    <row r="37" spans="2:12" ht="19.5" x14ac:dyDescent="0.15">
      <c r="B37" s="2"/>
      <c r="C37" s="34"/>
      <c r="D37" s="34"/>
      <c r="E37" s="34"/>
      <c r="F37" s="41"/>
      <c r="G37" s="41"/>
      <c r="H37" s="34"/>
      <c r="I37" s="34"/>
      <c r="J37" s="34"/>
      <c r="K37" s="34"/>
      <c r="L37" s="2"/>
    </row>
    <row r="38" spans="2:12" ht="19.5" x14ac:dyDescent="0.15">
      <c r="B38" s="6"/>
      <c r="C38" s="51" t="s">
        <v>17</v>
      </c>
      <c r="D38" s="52"/>
      <c r="E38" s="53"/>
      <c r="F38" s="53"/>
      <c r="G38" s="53"/>
      <c r="H38" s="53"/>
      <c r="I38" s="53"/>
      <c r="J38" s="53"/>
      <c r="K38" s="53"/>
      <c r="L38" s="7"/>
    </row>
    <row r="39" spans="2:12" ht="19.5" x14ac:dyDescent="0.15">
      <c r="B39" s="8"/>
      <c r="C39" s="41"/>
      <c r="D39" s="41"/>
      <c r="E39" s="34"/>
      <c r="F39" s="34"/>
      <c r="G39" s="34"/>
      <c r="H39" s="34"/>
      <c r="I39" s="42" t="s">
        <v>13</v>
      </c>
      <c r="J39" s="34"/>
      <c r="K39" s="54">
        <f>ROUNDDOWN((K41+K55)*1.1,0)</f>
        <v>3938</v>
      </c>
      <c r="L39" s="11"/>
    </row>
    <row r="40" spans="2:12" ht="19.5" x14ac:dyDescent="0.15">
      <c r="B40" s="8"/>
      <c r="C40" s="41"/>
      <c r="D40" s="41"/>
      <c r="E40" s="34"/>
      <c r="F40" s="34"/>
      <c r="G40" s="34"/>
      <c r="H40" s="34"/>
      <c r="I40" s="34"/>
      <c r="J40" s="34"/>
      <c r="K40" s="34"/>
      <c r="L40" s="11"/>
    </row>
    <row r="41" spans="2:12" ht="19.5" x14ac:dyDescent="0.15">
      <c r="B41" s="8"/>
      <c r="C41" s="41"/>
      <c r="D41" s="41"/>
      <c r="E41" s="34"/>
      <c r="F41" s="44" t="s">
        <v>10</v>
      </c>
      <c r="G41" s="34" t="s">
        <v>18</v>
      </c>
      <c r="H41" s="45" t="s">
        <v>4</v>
      </c>
      <c r="I41" s="34"/>
      <c r="J41" s="34"/>
      <c r="K41" s="54">
        <f>SUM(K42:K51)</f>
        <v>1790</v>
      </c>
      <c r="L41" s="11"/>
    </row>
    <row r="42" spans="2:12" ht="19.5" x14ac:dyDescent="0.15">
      <c r="B42" s="8"/>
      <c r="C42" s="72" t="s">
        <v>14</v>
      </c>
      <c r="D42" s="72"/>
      <c r="E42" s="34"/>
      <c r="F42" s="34"/>
      <c r="G42" s="34"/>
      <c r="H42" s="45"/>
      <c r="I42" s="45"/>
      <c r="J42" s="34"/>
      <c r="K42" s="34">
        <f>IF('R8上下水道料金計算'!C10=13,D44,IF('R8上下水道料金計算'!C10=20,D45,IF('R8上下水道料金計算'!C10=25,D46,IF('R8上下水道料金計算'!C10=30,D47,IF('R8上下水道料金計算'!C10=40,D48,IF('R8上下水道料金計算'!C10=50,D49,IF('R8上下水道料金計算'!C10=75,D50,IF('R8上下水道料金計算'!C10=100,D51,IF('R8上下水道料金計算'!C10=150,D52,IF('R8上下水道料金計算'!C10=200,D53,9999999))))))))))</f>
        <v>1790</v>
      </c>
      <c r="L42" s="11"/>
    </row>
    <row r="43" spans="2:12" ht="20.25" thickBot="1" x14ac:dyDescent="0.2">
      <c r="B43" s="8"/>
      <c r="C43" s="46" t="s">
        <v>0</v>
      </c>
      <c r="D43" s="46" t="s">
        <v>15</v>
      </c>
      <c r="E43" s="34"/>
      <c r="F43" s="47" t="s">
        <v>16</v>
      </c>
      <c r="G43" s="47">
        <v>0</v>
      </c>
      <c r="H43" s="34">
        <f>H12</f>
        <v>0</v>
      </c>
      <c r="I43" s="34"/>
      <c r="J43" s="34"/>
      <c r="K43" s="34">
        <f>G43*H43</f>
        <v>0</v>
      </c>
      <c r="L43" s="11"/>
    </row>
    <row r="44" spans="2:12" ht="20.25" thickTop="1" x14ac:dyDescent="0.15">
      <c r="B44" s="8"/>
      <c r="C44" s="32">
        <v>13</v>
      </c>
      <c r="D44" s="32">
        <v>1790</v>
      </c>
      <c r="E44" s="34"/>
      <c r="F44" s="47" t="s">
        <v>19</v>
      </c>
      <c r="G44" s="47">
        <v>120</v>
      </c>
      <c r="H44" s="34">
        <f t="shared" ref="H44:H49" si="8">H13</f>
        <v>0</v>
      </c>
      <c r="I44" s="34"/>
      <c r="J44" s="34"/>
      <c r="K44" s="34">
        <f t="shared" ref="K44:K49" si="9">G44*H44</f>
        <v>0</v>
      </c>
      <c r="L44" s="11"/>
    </row>
    <row r="45" spans="2:12" ht="19.5" x14ac:dyDescent="0.15">
      <c r="B45" s="8"/>
      <c r="C45" s="33">
        <v>20</v>
      </c>
      <c r="D45" s="33">
        <v>1790</v>
      </c>
      <c r="E45" s="34"/>
      <c r="F45" s="47" t="s">
        <v>20</v>
      </c>
      <c r="G45" s="47">
        <v>160</v>
      </c>
      <c r="H45" s="34">
        <f t="shared" si="8"/>
        <v>0</v>
      </c>
      <c r="I45" s="34"/>
      <c r="J45" s="34"/>
      <c r="K45" s="34">
        <f t="shared" si="9"/>
        <v>0</v>
      </c>
      <c r="L45" s="11"/>
    </row>
    <row r="46" spans="2:12" ht="19.5" x14ac:dyDescent="0.15">
      <c r="B46" s="8"/>
      <c r="C46" s="33">
        <v>25</v>
      </c>
      <c r="D46" s="33">
        <v>4000</v>
      </c>
      <c r="E46" s="34"/>
      <c r="F46" s="47" t="s">
        <v>21</v>
      </c>
      <c r="G46" s="47">
        <v>240</v>
      </c>
      <c r="H46" s="34">
        <f t="shared" si="8"/>
        <v>0</v>
      </c>
      <c r="I46" s="34"/>
      <c r="J46" s="34"/>
      <c r="K46" s="34">
        <f t="shared" si="9"/>
        <v>0</v>
      </c>
      <c r="L46" s="11"/>
    </row>
    <row r="47" spans="2:12" ht="19.5" x14ac:dyDescent="0.15">
      <c r="B47" s="8"/>
      <c r="C47" s="33">
        <v>30</v>
      </c>
      <c r="D47" s="33">
        <v>7700</v>
      </c>
      <c r="E47" s="34"/>
      <c r="F47" s="47" t="s">
        <v>22</v>
      </c>
      <c r="G47" s="47">
        <v>300</v>
      </c>
      <c r="H47" s="34">
        <f t="shared" si="8"/>
        <v>0</v>
      </c>
      <c r="I47" s="34"/>
      <c r="J47" s="34"/>
      <c r="K47" s="34">
        <f t="shared" si="9"/>
        <v>0</v>
      </c>
      <c r="L47" s="11"/>
    </row>
    <row r="48" spans="2:12" ht="19.5" x14ac:dyDescent="0.15">
      <c r="B48" s="8"/>
      <c r="C48" s="33">
        <v>40</v>
      </c>
      <c r="D48" s="33">
        <v>14000</v>
      </c>
      <c r="E48" s="34"/>
      <c r="F48" s="47" t="s">
        <v>23</v>
      </c>
      <c r="G48" s="47">
        <v>340</v>
      </c>
      <c r="H48" s="34">
        <f t="shared" si="8"/>
        <v>0</v>
      </c>
      <c r="I48" s="34"/>
      <c r="J48" s="34"/>
      <c r="K48" s="34">
        <f t="shared" si="9"/>
        <v>0</v>
      </c>
      <c r="L48" s="11"/>
    </row>
    <row r="49" spans="2:12" ht="19.5" x14ac:dyDescent="0.15">
      <c r="B49" s="8"/>
      <c r="C49" s="33">
        <v>50</v>
      </c>
      <c r="D49" s="33">
        <v>60000</v>
      </c>
      <c r="E49" s="34"/>
      <c r="F49" s="47" t="s">
        <v>24</v>
      </c>
      <c r="G49" s="47">
        <v>370</v>
      </c>
      <c r="H49" s="34">
        <f t="shared" si="8"/>
        <v>0</v>
      </c>
      <c r="I49" s="34"/>
      <c r="J49" s="34"/>
      <c r="K49" s="34">
        <f t="shared" si="9"/>
        <v>0</v>
      </c>
      <c r="L49" s="11"/>
    </row>
    <row r="50" spans="2:12" ht="19.5" x14ac:dyDescent="0.15">
      <c r="B50" s="8"/>
      <c r="C50" s="33">
        <v>75</v>
      </c>
      <c r="D50" s="33">
        <v>99000</v>
      </c>
      <c r="E50" s="34"/>
      <c r="F50" s="47"/>
      <c r="G50" s="47"/>
      <c r="H50" s="34"/>
      <c r="I50" s="34"/>
      <c r="J50" s="34"/>
      <c r="K50" s="34"/>
      <c r="L50" s="11"/>
    </row>
    <row r="51" spans="2:12" ht="19.5" x14ac:dyDescent="0.15">
      <c r="B51" s="8"/>
      <c r="C51" s="33">
        <v>100</v>
      </c>
      <c r="D51" s="33">
        <v>173000</v>
      </c>
      <c r="E51" s="34"/>
      <c r="F51" s="47"/>
      <c r="G51" s="47"/>
      <c r="H51" s="34"/>
      <c r="I51" s="34"/>
      <c r="J51" s="34"/>
      <c r="K51" s="34"/>
      <c r="L51" s="11"/>
    </row>
    <row r="52" spans="2:12" ht="19.5" x14ac:dyDescent="0.15">
      <c r="B52" s="8"/>
      <c r="C52" s="33">
        <v>150</v>
      </c>
      <c r="D52" s="33">
        <v>380000</v>
      </c>
      <c r="E52" s="34"/>
      <c r="F52" s="41"/>
      <c r="G52" s="41"/>
      <c r="H52" s="34"/>
      <c r="I52" s="34"/>
      <c r="J52" s="34"/>
      <c r="K52" s="34"/>
      <c r="L52" s="11"/>
    </row>
    <row r="53" spans="2:12" ht="19.5" x14ac:dyDescent="0.15">
      <c r="B53" s="8"/>
      <c r="C53" s="33">
        <v>200</v>
      </c>
      <c r="D53" s="33">
        <v>759000</v>
      </c>
      <c r="E53" s="34"/>
      <c r="F53" s="41"/>
      <c r="G53" s="41"/>
      <c r="H53" s="34"/>
      <c r="I53" s="34"/>
      <c r="J53" s="34"/>
      <c r="K53" s="34"/>
      <c r="L53" s="11"/>
    </row>
    <row r="54" spans="2:12" ht="19.5" x14ac:dyDescent="0.15">
      <c r="B54" s="8"/>
      <c r="C54" s="34"/>
      <c r="D54" s="34"/>
      <c r="E54" s="34"/>
      <c r="F54" s="41"/>
      <c r="G54" s="41"/>
      <c r="H54" s="34"/>
      <c r="I54" s="34"/>
      <c r="J54" s="34"/>
      <c r="K54" s="34"/>
      <c r="L54" s="11"/>
    </row>
    <row r="55" spans="2:12" ht="19.5" x14ac:dyDescent="0.15">
      <c r="B55" s="8"/>
      <c r="C55" s="41"/>
      <c r="D55" s="41"/>
      <c r="E55" s="34"/>
      <c r="F55" s="44" t="s">
        <v>11</v>
      </c>
      <c r="G55" s="34" t="s">
        <v>18</v>
      </c>
      <c r="H55" s="45" t="s">
        <v>4</v>
      </c>
      <c r="I55" s="34"/>
      <c r="J55" s="34"/>
      <c r="K55" s="54">
        <f>SUM(K57:K66)</f>
        <v>1790</v>
      </c>
      <c r="L55" s="11"/>
    </row>
    <row r="56" spans="2:12" ht="19.5" x14ac:dyDescent="0.15">
      <c r="B56" s="8"/>
      <c r="C56" s="41"/>
      <c r="D56" s="41"/>
      <c r="E56" s="34"/>
      <c r="F56" s="44"/>
      <c r="G56" s="34"/>
      <c r="H56" s="45"/>
      <c r="I56" s="34"/>
      <c r="J56" s="34"/>
      <c r="K56" s="34"/>
      <c r="L56" s="11"/>
    </row>
    <row r="57" spans="2:12" ht="19.5" x14ac:dyDescent="0.15">
      <c r="B57" s="8"/>
      <c r="C57" s="34"/>
      <c r="D57" s="34"/>
      <c r="E57" s="34"/>
      <c r="F57" s="34"/>
      <c r="G57" s="34"/>
      <c r="H57" s="45"/>
      <c r="I57" s="45"/>
      <c r="J57" s="34"/>
      <c r="K57" s="34">
        <f>K42</f>
        <v>1790</v>
      </c>
      <c r="L57" s="11"/>
    </row>
    <row r="58" spans="2:12" ht="19.5" x14ac:dyDescent="0.15">
      <c r="B58" s="8"/>
      <c r="C58" s="34"/>
      <c r="D58" s="34"/>
      <c r="E58" s="34"/>
      <c r="F58" s="47" t="s">
        <v>16</v>
      </c>
      <c r="G58" s="48">
        <f>G43</f>
        <v>0</v>
      </c>
      <c r="H58" s="34">
        <f t="shared" ref="H58:H64" si="10">H26</f>
        <v>0</v>
      </c>
      <c r="I58" s="34"/>
      <c r="J58" s="34"/>
      <c r="K58" s="34">
        <f>G58*H58</f>
        <v>0</v>
      </c>
      <c r="L58" s="11"/>
    </row>
    <row r="59" spans="2:12" ht="19.5" x14ac:dyDescent="0.15">
      <c r="B59" s="8"/>
      <c r="C59" s="34"/>
      <c r="D59" s="34"/>
      <c r="E59" s="34"/>
      <c r="F59" s="47" t="s">
        <v>19</v>
      </c>
      <c r="G59" s="48">
        <f t="shared" ref="G59:G64" si="11">G44</f>
        <v>120</v>
      </c>
      <c r="H59" s="34">
        <f t="shared" si="10"/>
        <v>0</v>
      </c>
      <c r="I59" s="34"/>
      <c r="J59" s="34"/>
      <c r="K59" s="34">
        <f t="shared" ref="K59:K64" si="12">G59*H59</f>
        <v>0</v>
      </c>
      <c r="L59" s="11"/>
    </row>
    <row r="60" spans="2:12" ht="19.5" x14ac:dyDescent="0.15">
      <c r="B60" s="8"/>
      <c r="C60" s="34"/>
      <c r="D60" s="34"/>
      <c r="E60" s="34"/>
      <c r="F60" s="47" t="s">
        <v>20</v>
      </c>
      <c r="G60" s="48">
        <f t="shared" si="11"/>
        <v>160</v>
      </c>
      <c r="H60" s="34">
        <f t="shared" si="10"/>
        <v>0</v>
      </c>
      <c r="I60" s="34"/>
      <c r="J60" s="34"/>
      <c r="K60" s="34">
        <f t="shared" si="12"/>
        <v>0</v>
      </c>
      <c r="L60" s="11"/>
    </row>
    <row r="61" spans="2:12" ht="19.5" x14ac:dyDescent="0.15">
      <c r="B61" s="8"/>
      <c r="C61" s="34"/>
      <c r="D61" s="34"/>
      <c r="E61" s="34"/>
      <c r="F61" s="47" t="s">
        <v>21</v>
      </c>
      <c r="G61" s="48">
        <f t="shared" si="11"/>
        <v>240</v>
      </c>
      <c r="H61" s="34">
        <f t="shared" si="10"/>
        <v>0</v>
      </c>
      <c r="I61" s="34"/>
      <c r="J61" s="34"/>
      <c r="K61" s="34">
        <f t="shared" si="12"/>
        <v>0</v>
      </c>
      <c r="L61" s="11"/>
    </row>
    <row r="62" spans="2:12" ht="19.5" x14ac:dyDescent="0.15">
      <c r="B62" s="8"/>
      <c r="C62" s="34"/>
      <c r="D62" s="34"/>
      <c r="E62" s="34"/>
      <c r="F62" s="47" t="s">
        <v>22</v>
      </c>
      <c r="G62" s="48">
        <f t="shared" si="11"/>
        <v>300</v>
      </c>
      <c r="H62" s="34">
        <f t="shared" si="10"/>
        <v>0</v>
      </c>
      <c r="I62" s="34"/>
      <c r="J62" s="34"/>
      <c r="K62" s="34">
        <f t="shared" si="12"/>
        <v>0</v>
      </c>
      <c r="L62" s="11"/>
    </row>
    <row r="63" spans="2:12" ht="19.5" x14ac:dyDescent="0.15">
      <c r="B63" s="8"/>
      <c r="C63" s="34"/>
      <c r="D63" s="34"/>
      <c r="E63" s="34"/>
      <c r="F63" s="47" t="s">
        <v>23</v>
      </c>
      <c r="G63" s="48">
        <f t="shared" si="11"/>
        <v>340</v>
      </c>
      <c r="H63" s="34">
        <f t="shared" si="10"/>
        <v>0</v>
      </c>
      <c r="I63" s="34"/>
      <c r="J63" s="34"/>
      <c r="K63" s="34">
        <f t="shared" si="12"/>
        <v>0</v>
      </c>
      <c r="L63" s="11"/>
    </row>
    <row r="64" spans="2:12" ht="19.5" x14ac:dyDescent="0.15">
      <c r="B64" s="8"/>
      <c r="C64" s="34"/>
      <c r="D64" s="34"/>
      <c r="E64" s="34"/>
      <c r="F64" s="47" t="s">
        <v>24</v>
      </c>
      <c r="G64" s="48">
        <f t="shared" si="11"/>
        <v>370</v>
      </c>
      <c r="H64" s="34">
        <f t="shared" si="10"/>
        <v>0</v>
      </c>
      <c r="I64" s="34"/>
      <c r="J64" s="34"/>
      <c r="K64" s="34">
        <f t="shared" si="12"/>
        <v>0</v>
      </c>
      <c r="L64" s="11"/>
    </row>
    <row r="65" spans="2:16" ht="19.5" x14ac:dyDescent="0.15">
      <c r="B65" s="8"/>
      <c r="C65" s="10"/>
      <c r="D65" s="10"/>
      <c r="E65" s="10"/>
      <c r="F65" s="12"/>
      <c r="G65" s="12"/>
      <c r="H65" s="10"/>
      <c r="I65" s="10"/>
      <c r="J65" s="10"/>
      <c r="K65" s="10"/>
      <c r="L65" s="11"/>
    </row>
    <row r="66" spans="2:16" ht="19.5" x14ac:dyDescent="0.15">
      <c r="B66" s="8"/>
      <c r="C66" s="10"/>
      <c r="D66" s="10"/>
      <c r="E66" s="10"/>
      <c r="F66" s="12"/>
      <c r="G66" s="12"/>
      <c r="H66" s="10"/>
      <c r="I66" s="10"/>
      <c r="J66" s="10"/>
      <c r="K66" s="10"/>
      <c r="L66" s="11"/>
    </row>
    <row r="67" spans="2:16" ht="19.5" x14ac:dyDescent="0.15">
      <c r="B67" s="13"/>
      <c r="C67" s="14"/>
      <c r="D67" s="14"/>
      <c r="E67" s="14"/>
      <c r="F67" s="15"/>
      <c r="G67" s="15"/>
      <c r="H67" s="14"/>
      <c r="I67" s="14"/>
      <c r="J67" s="14"/>
      <c r="K67" s="14"/>
      <c r="L67" s="61"/>
    </row>
    <row r="68" spans="2:16" ht="19.5" x14ac:dyDescent="0.15">
      <c r="B68" s="2"/>
      <c r="C68" s="10"/>
      <c r="D68" s="10"/>
      <c r="E68" s="10"/>
      <c r="F68" s="9"/>
      <c r="G68" s="9"/>
      <c r="H68" s="10"/>
      <c r="I68" s="10"/>
      <c r="J68" s="10"/>
      <c r="K68" s="10"/>
      <c r="L68" s="10"/>
    </row>
    <row r="69" spans="2:16" ht="19.5" x14ac:dyDescent="0.15">
      <c r="B69" s="2"/>
      <c r="C69" s="10"/>
      <c r="D69" s="10"/>
      <c r="E69" s="10"/>
      <c r="F69" s="9"/>
      <c r="G69" s="9"/>
      <c r="H69" s="10"/>
      <c r="I69" s="10"/>
      <c r="J69" s="10"/>
      <c r="K69" s="10"/>
      <c r="L69" s="10"/>
    </row>
    <row r="70" spans="2:16" ht="19.5" x14ac:dyDescent="0.15">
      <c r="B70" s="2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2"/>
    </row>
  </sheetData>
  <mergeCells count="2">
    <mergeCell ref="C11:D11"/>
    <mergeCell ref="C42:D4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R8上下水道料金計算</vt:lpstr>
      <vt:lpstr>Sheet1</vt:lpstr>
      <vt:lpstr>計算シート</vt:lpstr>
      <vt:lpstr>'R8上下水道料金計算'!Print_Area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龍哉</dc:creator>
  <cp:lastModifiedBy>関根　広樹</cp:lastModifiedBy>
  <cp:lastPrinted>2026-04-21T01:19:49Z</cp:lastPrinted>
  <dcterms:created xsi:type="dcterms:W3CDTF">2025-09-12T05:46:49Z</dcterms:created>
  <dcterms:modified xsi:type="dcterms:W3CDTF">2026-04-21T01:20:38Z</dcterms:modified>
</cp:coreProperties>
</file>